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ummary" sheetId="1" r:id="rId1"/>
    <sheet name="NW371" sheetId="2" r:id="rId2"/>
    <sheet name="NW372" sheetId="3" r:id="rId3"/>
    <sheet name="NW373" sheetId="4" r:id="rId4"/>
    <sheet name="NW374" sheetId="5" r:id="rId5"/>
    <sheet name="NW375" sheetId="6" r:id="rId6"/>
    <sheet name="DC37" sheetId="7" r:id="rId7"/>
    <sheet name="NW381" sheetId="8" r:id="rId8"/>
    <sheet name="NW382" sheetId="9" r:id="rId9"/>
    <sheet name="NW383" sheetId="10" r:id="rId10"/>
    <sheet name="NW384" sheetId="11" r:id="rId11"/>
    <sheet name="NW385" sheetId="12" r:id="rId12"/>
    <sheet name="DC38" sheetId="13" r:id="rId13"/>
    <sheet name="NW392" sheetId="14" r:id="rId14"/>
    <sheet name="NW393" sheetId="15" r:id="rId15"/>
    <sheet name="NW394" sheetId="16" r:id="rId16"/>
    <sheet name="NW396" sheetId="17" r:id="rId17"/>
    <sheet name="NW397" sheetId="18" r:id="rId18"/>
    <sheet name="DC39" sheetId="19" r:id="rId19"/>
    <sheet name="NW403" sheetId="20" r:id="rId20"/>
    <sheet name="NW404" sheetId="21" r:id="rId21"/>
    <sheet name="NW405" sheetId="22" r:id="rId22"/>
    <sheet name="DC40" sheetId="23" r:id="rId23"/>
  </sheets>
  <definedNames>
    <definedName name="_xlnm.Print_Area" localSheetId="6">'DC37'!$A$1:$H$180</definedName>
    <definedName name="_xlnm.Print_Area" localSheetId="12">'DC38'!$A$1:$H$180</definedName>
    <definedName name="_xlnm.Print_Area" localSheetId="18">'DC39'!$A$1:$H$180</definedName>
    <definedName name="_xlnm.Print_Area" localSheetId="22">'DC40'!$A$1:$H$180</definedName>
    <definedName name="_xlnm.Print_Area" localSheetId="1">'NW371'!$A$1:$H$180</definedName>
    <definedName name="_xlnm.Print_Area" localSheetId="2">'NW372'!$A$1:$H$180</definedName>
    <definedName name="_xlnm.Print_Area" localSheetId="3">'NW373'!$A$1:$H$180</definedName>
    <definedName name="_xlnm.Print_Area" localSheetId="4">'NW374'!$A$1:$H$180</definedName>
    <definedName name="_xlnm.Print_Area" localSheetId="5">'NW375'!$A$1:$H$180</definedName>
    <definedName name="_xlnm.Print_Area" localSheetId="7">'NW381'!$A$1:$H$180</definedName>
    <definedName name="_xlnm.Print_Area" localSheetId="8">'NW382'!$A$1:$H$180</definedName>
    <definedName name="_xlnm.Print_Area" localSheetId="9">'NW383'!$A$1:$H$180</definedName>
    <definedName name="_xlnm.Print_Area" localSheetId="10">'NW384'!$A$1:$H$180</definedName>
    <definedName name="_xlnm.Print_Area" localSheetId="11">'NW385'!$A$1:$H$180</definedName>
    <definedName name="_xlnm.Print_Area" localSheetId="13">'NW392'!$A$1:$H$180</definedName>
    <definedName name="_xlnm.Print_Area" localSheetId="14">'NW393'!$A$1:$H$180</definedName>
    <definedName name="_xlnm.Print_Area" localSheetId="15">'NW394'!$A$1:$H$180</definedName>
    <definedName name="_xlnm.Print_Area" localSheetId="16">'NW396'!$A$1:$H$180</definedName>
    <definedName name="_xlnm.Print_Area" localSheetId="17">'NW397'!$A$1:$H$180</definedName>
    <definedName name="_xlnm.Print_Area" localSheetId="19">'NW403'!$A$1:$H$180</definedName>
    <definedName name="_xlnm.Print_Area" localSheetId="20">'NW404'!$A$1:$H$180</definedName>
    <definedName name="_xlnm.Print_Area" localSheetId="21">'NW405'!$A$1:$H$180</definedName>
    <definedName name="_xlnm.Print_Area" localSheetId="0">'Summary'!$A$1:$H$180</definedName>
  </definedNames>
  <calcPr fullCalcOnLoad="1"/>
</workbook>
</file>

<file path=xl/sharedStrings.xml><?xml version="1.0" encoding="utf-8"?>
<sst xmlns="http://schemas.openxmlformats.org/spreadsheetml/2006/main" count="1136" uniqueCount="83">
  <si>
    <t>LOCAL GOVERNMENT MTEF ALLOCATIONS: 2017/18 - 2019/20</t>
  </si>
  <si>
    <t xml:space="preserve">
Summary</t>
  </si>
  <si>
    <t>2017/18 
R thousands</t>
  </si>
  <si>
    <t>2018/19 
R thousands</t>
  </si>
  <si>
    <t>2019/20 
R thousands</t>
  </si>
  <si>
    <t>Direct transfers</t>
  </si>
  <si>
    <t>Equitable share and related</t>
  </si>
  <si>
    <t>Fuel levy sharing</t>
  </si>
  <si>
    <t>Infrastructure</t>
  </si>
  <si>
    <t>Municipal infrastructure grant</t>
  </si>
  <si>
    <t>Urban settlement development grant</t>
  </si>
  <si>
    <t>Public transport network grant</t>
  </si>
  <si>
    <t>Integrated national electrification programme (municipal) grant</t>
  </si>
  <si>
    <t>Neighbourhood development partnership grant (capital grant)</t>
  </si>
  <si>
    <t>Rural roads assets management systems grant</t>
  </si>
  <si>
    <t>Integrated city development grant</t>
  </si>
  <si>
    <t>Regional bulk infrastructure grant</t>
  </si>
  <si>
    <t>Water services infrastructure grant</t>
  </si>
  <si>
    <t>Municipal disaster recovery grant</t>
  </si>
  <si>
    <t>Capacity building and other current transfers</t>
  </si>
  <si>
    <t>Local government financial management grant</t>
  </si>
  <si>
    <t>Municipal systems improvements grant</t>
  </si>
  <si>
    <t>Expanded public works programme integrated grant for municipalities</t>
  </si>
  <si>
    <t>Infrastructure skills development grant</t>
  </si>
  <si>
    <t>Energy efficiency and demand side management grant</t>
  </si>
  <si>
    <t>Municipal disaster grant</t>
  </si>
  <si>
    <t>Municipal human settlements capacity grant</t>
  </si>
  <si>
    <t>Municipal demarcation transition grant</t>
  </si>
  <si>
    <t>Sub total direct transfers</t>
  </si>
  <si>
    <t>Indirect transfers</t>
  </si>
  <si>
    <t>Infrastructure transfers</t>
  </si>
  <si>
    <t>Integrated national electrification programme (Eskom) grant</t>
  </si>
  <si>
    <t>Neighbourhood development partnership grant (technical assistance)</t>
  </si>
  <si>
    <t>Rural households infrastructure grant</t>
  </si>
  <si>
    <t>Bucket eradication programme grant</t>
  </si>
  <si>
    <t>Sub total indirect transfers</t>
  </si>
  <si>
    <t>Total</t>
  </si>
  <si>
    <t xml:space="preserve">
B NW371 Moretele</t>
  </si>
  <si>
    <t xml:space="preserve">
B NW372 Madibeng</t>
  </si>
  <si>
    <t xml:space="preserve">
B NW373 Rustenburg</t>
  </si>
  <si>
    <t xml:space="preserve">
B NW374 Kgetlengrivier</t>
  </si>
  <si>
    <t xml:space="preserve">
B NW375 Moses Kotane</t>
  </si>
  <si>
    <t xml:space="preserve">
C DC37 Bojanala Platinum</t>
  </si>
  <si>
    <t xml:space="preserve">
B NW381 Ratlou</t>
  </si>
  <si>
    <t xml:space="preserve">
B NW382 Tswaing</t>
  </si>
  <si>
    <t xml:space="preserve">
B NW383 Mafikeng</t>
  </si>
  <si>
    <t xml:space="preserve">
B NW384 Ditsobotla</t>
  </si>
  <si>
    <t xml:space="preserve">
B NW385 Ramotshere Moiloa</t>
  </si>
  <si>
    <t xml:space="preserve">
C DC38 Ngaka Modiri Molema</t>
  </si>
  <si>
    <t>Breakdown of Equitable Share for district municipalities authorised for services</t>
  </si>
  <si>
    <t>Water</t>
  </si>
  <si>
    <t>NW381 : Ratlou</t>
  </si>
  <si>
    <t>NW382 : Tswaing</t>
  </si>
  <si>
    <t>NW383 : Mafikeng</t>
  </si>
  <si>
    <t>NW384 : Ditsobotla</t>
  </si>
  <si>
    <t>NW385 : Ramotshere Moiloa</t>
  </si>
  <si>
    <t>Sanitation</t>
  </si>
  <si>
    <t>Refuse</t>
  </si>
  <si>
    <t>Breakdown of MIG allocations for district municipalities authorised for services</t>
  </si>
  <si>
    <t xml:space="preserve">
B NW392 Naledi (Nw)</t>
  </si>
  <si>
    <t xml:space="preserve">
B NW393 Mamusa</t>
  </si>
  <si>
    <t xml:space="preserve">
B NW394 Greater Taung</t>
  </si>
  <si>
    <t xml:space="preserve">
B NW396 Lekwa-Teemane</t>
  </si>
  <si>
    <t xml:space="preserve">
B NW397 Kagisano-Molopo</t>
  </si>
  <si>
    <t xml:space="preserve">
C DC39 Dr Ruth Segomotsi Mompati</t>
  </si>
  <si>
    <t>NW392 : Naledi (Nw)</t>
  </si>
  <si>
    <t>NW393 : Mamusa</t>
  </si>
  <si>
    <t>NW394 : Greater Taung</t>
  </si>
  <si>
    <t>NW395 : Molopo</t>
  </si>
  <si>
    <t>NW396 : Lekwa-Teemane</t>
  </si>
  <si>
    <t>NW397 : Kagisano-Molopo</t>
  </si>
  <si>
    <t xml:space="preserve">
B NW403 City Of Matlosana</t>
  </si>
  <si>
    <t xml:space="preserve">
B NW404 Maquassi Hills</t>
  </si>
  <si>
    <t xml:space="preserve">
B NW405 Tlokwe-Ventersdorp</t>
  </si>
  <si>
    <t xml:space="preserve">
C DC40 Dr Kenneth Kaunda</t>
  </si>
  <si>
    <t>Transfers from Provincial Departments</t>
  </si>
  <si>
    <t>Municipal Allocations from Provincial Departments</t>
  </si>
  <si>
    <t>of which</t>
  </si>
  <si>
    <t>Total: Transfers from Provincial Departments</t>
  </si>
  <si>
    <t>Department of Culture, Arts and Traditional Affairs</t>
  </si>
  <si>
    <t>Community/Public Library &amp; Information Services</t>
  </si>
  <si>
    <t>Community/Public Library &amp; Information Services (Ventersdorp Region)</t>
  </si>
  <si>
    <t>Community/Public Library &amp; Information Services (Tlokwe Region)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</si>
</sst>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\ ###\ ##0"/>
    <numFmt numFmtId="170" formatCode="#,###,##0_);\(#,###,##0\);_(* &quot;–&quot;???_);_(@_)"/>
    <numFmt numFmtId="171" formatCode="_(* #,##0,_);_(* \(#,##0,\);_(* &quot;- &quot;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 Narrow"/>
      <family val="2"/>
    </font>
    <font>
      <b/>
      <sz val="11"/>
      <color indexed="8"/>
      <name val="ARIAL NARROW"/>
      <family val="0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0"/>
    </font>
    <font>
      <b/>
      <sz val="10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0" fillId="0" borderId="0" xfId="0" applyFont="1" applyAlignment="1">
      <alignment wrapText="1"/>
    </xf>
    <xf numFmtId="169" fontId="5" fillId="0" borderId="10" xfId="0" applyNumberFormat="1" applyFont="1" applyFill="1" applyBorder="1" applyAlignment="1" applyProtection="1" quotePrefix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indent="1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171" fontId="0" fillId="0" borderId="0" xfId="0" applyNumberFormat="1" applyFill="1" applyBorder="1" applyAlignment="1" applyProtection="1">
      <alignment horizontal="right" vertical="center"/>
      <protection/>
    </xf>
    <xf numFmtId="171" fontId="5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left" vertical="center" indent="2"/>
      <protection/>
    </xf>
    <xf numFmtId="0" fontId="0" fillId="0" borderId="0" xfId="0" applyNumberFormat="1" applyFont="1" applyFill="1" applyBorder="1" applyAlignment="1" applyProtection="1">
      <alignment horizontal="left" vertical="center" indent="2"/>
      <protection/>
    </xf>
    <xf numFmtId="171" fontId="0" fillId="0" borderId="11" xfId="0" applyNumberFormat="1" applyFont="1" applyFill="1" applyBorder="1" applyAlignment="1" applyProtection="1">
      <alignment horizontal="right" vertical="center"/>
      <protection/>
    </xf>
    <xf numFmtId="171" fontId="0" fillId="0" borderId="12" xfId="0" applyNumberFormat="1" applyFont="1" applyFill="1" applyBorder="1" applyAlignment="1" applyProtection="1">
      <alignment horizontal="right" vertical="center"/>
      <protection/>
    </xf>
    <xf numFmtId="171" fontId="0" fillId="0" borderId="13" xfId="0" applyNumberFormat="1" applyFont="1" applyFill="1" applyBorder="1" applyAlignment="1" applyProtection="1">
      <alignment horizontal="right" vertical="center"/>
      <protection/>
    </xf>
    <xf numFmtId="171" fontId="0" fillId="0" borderId="14" xfId="0" applyNumberFormat="1" applyFont="1" applyFill="1" applyBorder="1" applyAlignment="1" applyProtection="1">
      <alignment horizontal="right" vertical="center"/>
      <protection/>
    </xf>
    <xf numFmtId="171" fontId="0" fillId="0" borderId="0" xfId="0" applyNumberFormat="1" applyFont="1" applyFill="1" applyBorder="1" applyAlignment="1" applyProtection="1">
      <alignment horizontal="right" vertical="center"/>
      <protection/>
    </xf>
    <xf numFmtId="171" fontId="0" fillId="0" borderId="15" xfId="0" applyNumberFormat="1" applyFont="1" applyFill="1" applyBorder="1" applyAlignment="1" applyProtection="1">
      <alignment horizontal="right" vertical="center"/>
      <protection/>
    </xf>
    <xf numFmtId="171" fontId="0" fillId="0" borderId="16" xfId="0" applyNumberFormat="1" applyFont="1" applyFill="1" applyBorder="1" applyAlignment="1" applyProtection="1">
      <alignment horizontal="right" vertical="center"/>
      <protection/>
    </xf>
    <xf numFmtId="171" fontId="0" fillId="0" borderId="17" xfId="0" applyNumberFormat="1" applyFont="1" applyFill="1" applyBorder="1" applyAlignment="1" applyProtection="1">
      <alignment horizontal="right" vertical="center"/>
      <protection/>
    </xf>
    <xf numFmtId="171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/>
      <protection/>
    </xf>
    <xf numFmtId="171" fontId="0" fillId="0" borderId="0" xfId="0" applyNumberFormat="1" applyFill="1" applyBorder="1" applyAlignment="1" applyProtection="1">
      <alignment horizontal="right"/>
      <protection/>
    </xf>
    <xf numFmtId="171" fontId="0" fillId="0" borderId="0" xfId="0" applyNumberFormat="1" applyFont="1" applyFill="1" applyBorder="1" applyAlignment="1" applyProtection="1">
      <alignment horizontal="right"/>
      <protection/>
    </xf>
    <xf numFmtId="171" fontId="5" fillId="0" borderId="0" xfId="0" applyNumberFormat="1" applyFont="1" applyFill="1" applyBorder="1" applyAlignment="1" applyProtection="1">
      <alignment horizontal="right"/>
      <protection/>
    </xf>
    <xf numFmtId="171" fontId="5" fillId="0" borderId="19" xfId="0" applyNumberFormat="1" applyFont="1" applyFill="1" applyBorder="1" applyAlignment="1" applyProtection="1">
      <alignment horizontal="right"/>
      <protection/>
    </xf>
    <xf numFmtId="171" fontId="5" fillId="0" borderId="20" xfId="0" applyNumberFormat="1" applyFont="1" applyFill="1" applyBorder="1" applyAlignment="1" applyProtection="1">
      <alignment horizontal="right" vertical="center"/>
      <protection/>
    </xf>
    <xf numFmtId="171" fontId="0" fillId="0" borderId="0" xfId="0" applyNumberFormat="1" applyFont="1" applyAlignment="1">
      <alignment/>
    </xf>
    <xf numFmtId="171" fontId="50" fillId="0" borderId="0" xfId="0" applyNumberFormat="1" applyFont="1" applyAlignment="1">
      <alignment horizontal="right"/>
    </xf>
    <xf numFmtId="0" fontId="0" fillId="0" borderId="0" xfId="0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left" wrapText="1" indent="1"/>
      <protection/>
    </xf>
    <xf numFmtId="0" fontId="6" fillId="0" borderId="0" xfId="0" applyFont="1" applyAlignment="1" applyProtection="1">
      <alignment wrapText="1"/>
      <protection/>
    </xf>
    <xf numFmtId="171" fontId="7" fillId="0" borderId="0" xfId="0" applyNumberFormat="1" applyFont="1" applyFill="1" applyAlignment="1" applyProtection="1">
      <alignment horizontal="right" wrapText="1"/>
      <protection/>
    </xf>
    <xf numFmtId="0" fontId="8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171" fontId="0" fillId="0" borderId="0" xfId="0" applyNumberFormat="1" applyFont="1" applyFill="1" applyAlignment="1" applyProtection="1">
      <alignment/>
      <protection/>
    </xf>
    <xf numFmtId="0" fontId="6" fillId="0" borderId="19" xfId="0" applyFont="1" applyBorder="1" applyAlignment="1" applyProtection="1">
      <alignment wrapText="1"/>
      <protection/>
    </xf>
    <xf numFmtId="171" fontId="5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20" xfId="0" applyFont="1" applyBorder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171" fontId="0" fillId="0" borderId="0" xfId="0" applyNumberFormat="1" applyFill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indent="1"/>
      <protection/>
    </xf>
    <xf numFmtId="171" fontId="0" fillId="0" borderId="19" xfId="0" applyNumberFormat="1" applyFont="1" applyBorder="1" applyAlignment="1">
      <alignment/>
    </xf>
    <xf numFmtId="0" fontId="2" fillId="0" borderId="0" xfId="0" applyFont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right" wrapText="1"/>
      <protection/>
    </xf>
    <xf numFmtId="0" fontId="51" fillId="0" borderId="0" xfId="0" applyFont="1" applyAlignment="1">
      <alignment wrapText="1"/>
    </xf>
    <xf numFmtId="171" fontId="51" fillId="0" borderId="0" xfId="0" applyNumberFormat="1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0"/>
  <sheetViews>
    <sheetView showGridLines="0" tabSelected="1" zoomScalePageLayoutView="0" workbookViewId="0" topLeftCell="A13">
      <selection activeCell="G32" sqref="G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1" t="s">
        <v>0</v>
      </c>
      <c r="F1" s="41"/>
      <c r="G1" s="41"/>
      <c r="H1" s="41"/>
    </row>
    <row r="2" spans="1:8" ht="12">
      <c r="A2" s="27"/>
      <c r="B2" s="27"/>
      <c r="C2" s="27"/>
      <c r="D2" s="27"/>
      <c r="E2" s="42"/>
      <c r="F2" s="42"/>
      <c r="G2" s="42"/>
      <c r="H2" s="42"/>
    </row>
    <row r="3" spans="1:8" ht="25.5">
      <c r="A3" s="27"/>
      <c r="B3" s="27"/>
      <c r="C3" s="27"/>
      <c r="D3" s="27"/>
      <c r="E3" s="28" t="s">
        <v>1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4920916000</v>
      </c>
      <c r="G5" s="4">
        <v>5414096000</v>
      </c>
      <c r="H5" s="4">
        <v>5813735000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2829417000</v>
      </c>
      <c r="G7" s="7">
        <f>SUM(G8:G17)</f>
        <v>2670447000</v>
      </c>
      <c r="H7" s="7">
        <f>SUM(H8:H17)</f>
        <v>2893923000</v>
      </c>
    </row>
    <row r="8" spans="1:8" ht="12.75">
      <c r="A8" s="27"/>
      <c r="B8" s="27"/>
      <c r="C8" s="27"/>
      <c r="D8" s="27"/>
      <c r="E8" s="32" t="s">
        <v>9</v>
      </c>
      <c r="F8" s="14">
        <v>1814487000</v>
      </c>
      <c r="G8" s="14">
        <v>1881181000</v>
      </c>
      <c r="H8" s="14">
        <v>1990907000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>
        <v>314156000</v>
      </c>
      <c r="G10" s="21">
        <v>143371000</v>
      </c>
      <c r="H10" s="21">
        <v>151639000</v>
      </c>
    </row>
    <row r="11" spans="1:8" ht="12.75">
      <c r="A11" s="27"/>
      <c r="B11" s="27"/>
      <c r="C11" s="27"/>
      <c r="D11" s="27"/>
      <c r="E11" s="32" t="s">
        <v>12</v>
      </c>
      <c r="F11" s="14">
        <v>103000000</v>
      </c>
      <c r="G11" s="14">
        <v>94000000</v>
      </c>
      <c r="H11" s="14">
        <v>192547000</v>
      </c>
    </row>
    <row r="12" spans="1:8" ht="12.75">
      <c r="A12" s="27"/>
      <c r="B12" s="27"/>
      <c r="C12" s="27"/>
      <c r="D12" s="27"/>
      <c r="E12" s="32" t="s">
        <v>13</v>
      </c>
      <c r="F12" s="21">
        <v>85000000</v>
      </c>
      <c r="G12" s="21">
        <v>50000000</v>
      </c>
      <c r="H12" s="21">
        <v>60000000</v>
      </c>
    </row>
    <row r="13" spans="1:8" ht="12.75">
      <c r="A13" s="27"/>
      <c r="B13" s="27"/>
      <c r="C13" s="27"/>
      <c r="D13" s="27"/>
      <c r="E13" s="32" t="s">
        <v>14</v>
      </c>
      <c r="F13" s="14">
        <v>9788000</v>
      </c>
      <c r="G13" s="14">
        <v>10338000</v>
      </c>
      <c r="H13" s="14">
        <v>10830000</v>
      </c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>
        <v>182000000</v>
      </c>
      <c r="G15" s="21">
        <v>157000000</v>
      </c>
      <c r="H15" s="21">
        <v>130000000</v>
      </c>
    </row>
    <row r="16" spans="1:8" ht="12.75">
      <c r="A16" s="27"/>
      <c r="B16" s="27"/>
      <c r="C16" s="27"/>
      <c r="D16" s="27"/>
      <c r="E16" s="32" t="s">
        <v>17</v>
      </c>
      <c r="F16" s="14">
        <v>320986000</v>
      </c>
      <c r="G16" s="14">
        <v>334557000</v>
      </c>
      <c r="H16" s="14">
        <v>358000000</v>
      </c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115480000</v>
      </c>
      <c r="G18" s="4">
        <f>SUM(G19:G27)</f>
        <v>64571000</v>
      </c>
      <c r="H18" s="4">
        <f>SUM(H19:H27)</f>
        <v>72514000</v>
      </c>
    </row>
    <row r="19" spans="1:8" ht="12.75">
      <c r="A19" s="27"/>
      <c r="B19" s="27"/>
      <c r="C19" s="27"/>
      <c r="D19" s="27"/>
      <c r="E19" s="32" t="s">
        <v>20</v>
      </c>
      <c r="F19" s="21">
        <v>45761000</v>
      </c>
      <c r="G19" s="21">
        <v>49571000</v>
      </c>
      <c r="H19" s="21">
        <v>53514000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48153000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>
        <v>17000000</v>
      </c>
      <c r="G24" s="14">
        <v>15000000</v>
      </c>
      <c r="H24" s="14">
        <v>19000000</v>
      </c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>
        <v>4566000</v>
      </c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7865813000</v>
      </c>
      <c r="G28" s="35">
        <f>+G5+G6+G7+G18</f>
        <v>8149114000</v>
      </c>
      <c r="H28" s="35">
        <f>+H5+H6+H7+H18</f>
        <v>8780172000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714134000</v>
      </c>
      <c r="G30" s="4">
        <f>SUM(G31:G36)</f>
        <v>957355000</v>
      </c>
      <c r="H30" s="4">
        <f>SUM(H31:H36)</f>
        <v>966560000</v>
      </c>
    </row>
    <row r="31" spans="1:8" ht="12.75">
      <c r="A31" s="27"/>
      <c r="B31" s="27"/>
      <c r="C31" s="27"/>
      <c r="D31" s="27"/>
      <c r="E31" s="32" t="s">
        <v>16</v>
      </c>
      <c r="F31" s="14">
        <v>248219000</v>
      </c>
      <c r="G31" s="14">
        <v>315086000</v>
      </c>
      <c r="H31" s="14">
        <v>238270000</v>
      </c>
    </row>
    <row r="32" spans="1:8" ht="12.75">
      <c r="A32" s="27"/>
      <c r="B32" s="27"/>
      <c r="C32" s="27"/>
      <c r="D32" s="27"/>
      <c r="E32" s="32" t="s">
        <v>31</v>
      </c>
      <c r="F32" s="14">
        <f>NW371!F32+NW372!F32+NW373!F32+NW374!F32+NW375!F32+'DC37'!F32+NW381!F32+NW382!F32+NW383!F32+NW384!F32+NW385!F32+'DC38'!F32+NW392!F32+NW393!F32+NW394!F32+NW396!F32+NW397!F32+'DC39'!F32+NW403!F32+NW404!F32+NW405!F32+'DC40'!F32+NW405!F33</f>
        <v>304695000</v>
      </c>
      <c r="G32" s="14">
        <f>NW371!G32+NW372!G32+NW373!G32+NW374!G32+NW375!G32+'DC37'!G32+NW381!G32+NW382!G32+NW383!G32+NW384!G32+NW385!G32+'DC38'!G32+NW392!G32+NW393!G32+NW394!G32+NW396!G32+NW397!G32+'DC39'!G32+NW403!G32+NW404!G32+NW405!G32+'DC40'!G32+NW405!G33</f>
        <v>304694000</v>
      </c>
      <c r="H32" s="14">
        <f>NW371!H32+NW372!H32+NW373!H32+NW374!H32+NW375!H32+'DC37'!H32+NW381!H32+NW382!H32+NW383!H32+NW384!H32+NW385!H32+'DC38'!H32+NW392!H32+NW393!H32+NW394!H32+NW396!H32+NW397!H32+'DC39'!H32+NW403!H32+NW404!H32+NW405!H32+'DC40'!H32+NW405!H33</f>
        <v>325657000</v>
      </c>
    </row>
    <row r="33" spans="1:8" ht="12.75">
      <c r="A33" s="27"/>
      <c r="B33" s="27"/>
      <c r="C33" s="27"/>
      <c r="D33" s="27"/>
      <c r="E33" s="32" t="s">
        <v>32</v>
      </c>
      <c r="F33" s="14">
        <v>1220000</v>
      </c>
      <c r="G33" s="14">
        <v>2400000</v>
      </c>
      <c r="H33" s="14">
        <v>2400000</v>
      </c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>
        <v>160000000</v>
      </c>
      <c r="G35" s="14">
        <v>335175000</v>
      </c>
      <c r="H35" s="14">
        <v>400233000</v>
      </c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12154000</v>
      </c>
      <c r="G37" s="4">
        <f>SUM(G38:G38)</f>
        <v>8944000</v>
      </c>
      <c r="H37" s="4">
        <f>SUM(H38:H38)</f>
        <v>7000000</v>
      </c>
    </row>
    <row r="38" spans="1:8" ht="12.75">
      <c r="A38" s="27"/>
      <c r="B38" s="27"/>
      <c r="C38" s="27"/>
      <c r="D38" s="27"/>
      <c r="E38" s="32" t="s">
        <v>21</v>
      </c>
      <c r="F38" s="21">
        <v>12154000</v>
      </c>
      <c r="G38" s="21">
        <v>8944000</v>
      </c>
      <c r="H38" s="21">
        <v>7000000</v>
      </c>
    </row>
    <row r="39" spans="1:8" ht="13.5">
      <c r="A39" s="27"/>
      <c r="B39" s="27"/>
      <c r="C39" s="27"/>
      <c r="D39" s="27"/>
      <c r="E39" s="34" t="s">
        <v>35</v>
      </c>
      <c r="F39" s="23">
        <f>+F30+F37</f>
        <v>726288000</v>
      </c>
      <c r="G39" s="23">
        <f>+G30+G37</f>
        <v>966299000</v>
      </c>
      <c r="H39" s="23">
        <f>+H30+H37</f>
        <v>973560000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8592101000</v>
      </c>
      <c r="G40" s="24">
        <f>+G28+G39</f>
        <v>9115413000</v>
      </c>
      <c r="H40" s="24">
        <f>+H28+H39</f>
        <v>9753732000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26550000</v>
      </c>
      <c r="G45" s="7">
        <f>SUM(G47+G53+G59+G65+G71+G77+G83+G89+G95+G101+G107+G113)</f>
        <v>28090000</v>
      </c>
      <c r="H45" s="7">
        <f>SUM(H47+H53+H59+H65+H71+H77+H83+H89+H95+H101+H107+H113)</f>
        <v>29663000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26550000</v>
      </c>
      <c r="G47" s="4">
        <f>SUM(G48:G51)</f>
        <v>28090000</v>
      </c>
      <c r="H47" s="4">
        <f>SUM(H48:H51)</f>
        <v>29663000</v>
      </c>
    </row>
    <row r="48" spans="1:8" ht="12">
      <c r="A48" s="27"/>
      <c r="B48" s="27"/>
      <c r="C48" s="27"/>
      <c r="D48" s="27"/>
      <c r="E48" s="9" t="s">
        <v>80</v>
      </c>
      <c r="F48" s="10">
        <f>NW371!F48+NW372!F48+NW373!F48+NW374!F48+NW375!F48+'DC37'!F48+NW381!F48+NW382!F48+NW383!F48+NW384!F48+NW385!F48+'DC38'!F48+NW392!F48+NW393!F48+NW394!F48+NW396!F48+NW397!F48+'DC39'!F48+NW403!F48+NW404!F48+NW405!F48+'DC40'!F48+NW405!F49</f>
        <v>26550000</v>
      </c>
      <c r="G48" s="11">
        <f>NW371!G48+NW372!G48+NW373!G48+NW374!G48+NW375!G48+'DC37'!G48+NW381!G48+NW382!G48+NW383!G48+NW384!G48+NW385!G48+'DC38'!G48+NW392!G48+NW393!G48+NW394!G48+NW396!G48+NW397!G48+'DC39'!G48+NW403!G48+NW404!G48+NW405!G48+'DC40'!G48+NW405!G49</f>
        <v>28090000</v>
      </c>
      <c r="H48" s="12">
        <f>NW371!H48+NW372!H48+NW373!H48+NW374!H48+NW375!H48+'DC37'!H48+NW381!H48+NW382!H48+NW383!H48+NW384!H48+NW385!H48+'DC38'!H48+NW392!H48+NW393!H48+NW394!H48+NW396!H48+NW397!H48+'DC39'!H48+NW403!H48+NW404!H48+NW405!H48+'DC40'!H48+NW405!H49</f>
        <v>29663000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7"/>
      <c r="B54" s="27"/>
      <c r="C54" s="27"/>
      <c r="D54" s="27"/>
      <c r="E54" s="9"/>
      <c r="F54" s="10"/>
      <c r="G54" s="11"/>
      <c r="H54" s="12"/>
    </row>
    <row r="55" spans="1:8" ht="12" hidden="1">
      <c r="A55" s="27"/>
      <c r="B55" s="27"/>
      <c r="C55" s="27"/>
      <c r="D55" s="27"/>
      <c r="E55" s="9"/>
      <c r="F55" s="13"/>
      <c r="G55" s="14"/>
      <c r="H55" s="15"/>
    </row>
    <row r="56" spans="1:8" ht="12" hidden="1">
      <c r="A56" s="27"/>
      <c r="B56" s="27"/>
      <c r="C56" s="27"/>
      <c r="D56" s="27"/>
      <c r="E56" s="9"/>
      <c r="F56" s="13"/>
      <c r="G56" s="14"/>
      <c r="H56" s="15"/>
    </row>
    <row r="57" spans="1:8" ht="12" hidden="1">
      <c r="A57" s="27"/>
      <c r="B57" s="27"/>
      <c r="C57" s="27"/>
      <c r="D57" s="27"/>
      <c r="E57" s="9"/>
      <c r="F57" s="16"/>
      <c r="G57" s="17"/>
      <c r="H57" s="18"/>
    </row>
    <row r="58" spans="1:8" ht="12" hidden="1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7"/>
      <c r="B60" s="27"/>
      <c r="C60" s="27"/>
      <c r="D60" s="27"/>
      <c r="E60" s="9"/>
      <c r="F60" s="10"/>
      <c r="G60" s="11"/>
      <c r="H60" s="12"/>
    </row>
    <row r="61" spans="1:8" ht="12" hidden="1">
      <c r="A61" s="27"/>
      <c r="B61" s="27"/>
      <c r="C61" s="27"/>
      <c r="D61" s="27"/>
      <c r="E61" s="9"/>
      <c r="F61" s="13"/>
      <c r="G61" s="14"/>
      <c r="H61" s="15"/>
    </row>
    <row r="62" spans="1:8" ht="12" hidden="1">
      <c r="A62" s="27"/>
      <c r="B62" s="27"/>
      <c r="C62" s="27"/>
      <c r="D62" s="27"/>
      <c r="E62" s="9"/>
      <c r="F62" s="13"/>
      <c r="G62" s="14"/>
      <c r="H62" s="15"/>
    </row>
    <row r="63" spans="1:8" ht="12" hidden="1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 hidden="1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39" t="s">
        <v>78</v>
      </c>
      <c r="F120" s="40">
        <f>SUM(F45)</f>
        <v>26550000</v>
      </c>
      <c r="G120" s="40">
        <f>SUM(G45)</f>
        <v>28090000</v>
      </c>
      <c r="H120" s="40">
        <f>SUM(H45)</f>
        <v>29663000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6">
      <selection activeCell="H32" sqref="H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1" t="s">
        <v>0</v>
      </c>
      <c r="F1" s="41"/>
      <c r="G1" s="41"/>
      <c r="H1" s="41"/>
    </row>
    <row r="2" spans="1:8" ht="12">
      <c r="A2" s="27"/>
      <c r="B2" s="27"/>
      <c r="C2" s="27"/>
      <c r="D2" s="27"/>
      <c r="E2" s="42"/>
      <c r="F2" s="42"/>
      <c r="G2" s="42"/>
      <c r="H2" s="42"/>
    </row>
    <row r="3" spans="1:8" ht="25.5">
      <c r="A3" s="27"/>
      <c r="B3" s="27"/>
      <c r="C3" s="27"/>
      <c r="D3" s="27"/>
      <c r="E3" s="28" t="s">
        <v>45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198796000</v>
      </c>
      <c r="G5" s="4">
        <v>224700000</v>
      </c>
      <c r="H5" s="4">
        <v>238967000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62288000</v>
      </c>
      <c r="G7" s="7">
        <f>SUM(G8:G17)</f>
        <v>70840000</v>
      </c>
      <c r="H7" s="7">
        <f>SUM(H8:H17)</f>
        <v>79587000</v>
      </c>
    </row>
    <row r="8" spans="1:8" ht="12.75">
      <c r="A8" s="27"/>
      <c r="B8" s="27"/>
      <c r="C8" s="27"/>
      <c r="D8" s="27"/>
      <c r="E8" s="32" t="s">
        <v>9</v>
      </c>
      <c r="F8" s="14">
        <v>62288000</v>
      </c>
      <c r="G8" s="14">
        <v>65840000</v>
      </c>
      <c r="H8" s="14">
        <v>69587000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>
        <v>5000000</v>
      </c>
      <c r="H11" s="14">
        <v>10000000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14589000</v>
      </c>
      <c r="G18" s="4">
        <f>SUM(G19:G27)</f>
        <v>7400000</v>
      </c>
      <c r="H18" s="4">
        <f>SUM(H19:H27)</f>
        <v>11660000</v>
      </c>
    </row>
    <row r="19" spans="1:8" ht="12.75">
      <c r="A19" s="27"/>
      <c r="B19" s="27"/>
      <c r="C19" s="27"/>
      <c r="D19" s="27"/>
      <c r="E19" s="32" t="s">
        <v>20</v>
      </c>
      <c r="F19" s="21">
        <v>2145000</v>
      </c>
      <c r="G19" s="21">
        <v>2400000</v>
      </c>
      <c r="H19" s="21">
        <v>2660000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6444000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>
        <v>6000000</v>
      </c>
      <c r="G24" s="14">
        <v>5000000</v>
      </c>
      <c r="H24" s="14">
        <v>9000000</v>
      </c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275673000</v>
      </c>
      <c r="G28" s="35">
        <f>+G5+G6+G7+G18</f>
        <v>302940000</v>
      </c>
      <c r="H28" s="35">
        <f>+H5+H6+H7+H18</f>
        <v>330214000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29811000</v>
      </c>
      <c r="G30" s="4">
        <f>SUM(G31:G36)</f>
        <v>15683000</v>
      </c>
      <c r="H30" s="4">
        <f>SUM(H31:H36)</f>
        <v>16593000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29811000</v>
      </c>
      <c r="G32" s="14">
        <v>15683000</v>
      </c>
      <c r="H32" s="14">
        <v>16593000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787000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>
        <v>787000</v>
      </c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30598000</v>
      </c>
      <c r="G39" s="23">
        <f>+G30+G37</f>
        <v>15683000</v>
      </c>
      <c r="H39" s="23">
        <f>+H30+H37</f>
        <v>16593000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306271000</v>
      </c>
      <c r="G40" s="24">
        <f>+G28+G39</f>
        <v>318623000</v>
      </c>
      <c r="H40" s="24">
        <f>+H28+H39</f>
        <v>346807000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1970000</v>
      </c>
      <c r="G45" s="7">
        <f>SUM(G47+G53+G59+G65+G71+G77+G83+G89+G95+G101+G107+G113)</f>
        <v>1970000</v>
      </c>
      <c r="H45" s="7">
        <f>SUM(H47+H53+H59+H65+H71+H77+H83+H89+H95+H101+H107+H113)</f>
        <v>2080000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1970000</v>
      </c>
      <c r="G47" s="4">
        <f>SUM(G48:G51)</f>
        <v>1970000</v>
      </c>
      <c r="H47" s="4">
        <f>SUM(H48:H51)</f>
        <v>2080000</v>
      </c>
    </row>
    <row r="48" spans="1:8" ht="12">
      <c r="A48" s="27"/>
      <c r="B48" s="27"/>
      <c r="C48" s="27"/>
      <c r="D48" s="27"/>
      <c r="E48" s="9" t="s">
        <v>80</v>
      </c>
      <c r="F48" s="10">
        <f>670000+1300000</f>
        <v>1970000</v>
      </c>
      <c r="G48" s="11">
        <f>670000+1300000</f>
        <v>1970000</v>
      </c>
      <c r="H48" s="12">
        <f>670000+1410000</f>
        <v>2080000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7"/>
      <c r="B54" s="27"/>
      <c r="C54" s="27"/>
      <c r="D54" s="27"/>
      <c r="E54" s="9"/>
      <c r="F54" s="10"/>
      <c r="G54" s="11"/>
      <c r="H54" s="12"/>
    </row>
    <row r="55" spans="1:8" ht="12" hidden="1">
      <c r="A55" s="27"/>
      <c r="B55" s="27"/>
      <c r="C55" s="27"/>
      <c r="D55" s="27"/>
      <c r="E55" s="9"/>
      <c r="F55" s="13"/>
      <c r="G55" s="14"/>
      <c r="H55" s="15"/>
    </row>
    <row r="56" spans="1:8" ht="12" hidden="1">
      <c r="A56" s="27"/>
      <c r="B56" s="27"/>
      <c r="C56" s="27"/>
      <c r="D56" s="27"/>
      <c r="E56" s="9"/>
      <c r="F56" s="13"/>
      <c r="G56" s="14"/>
      <c r="H56" s="15"/>
    </row>
    <row r="57" spans="1:8" ht="12" hidden="1">
      <c r="A57" s="27"/>
      <c r="B57" s="27"/>
      <c r="C57" s="27"/>
      <c r="D57" s="27"/>
      <c r="E57" s="9"/>
      <c r="F57" s="16"/>
      <c r="G57" s="17"/>
      <c r="H57" s="18"/>
    </row>
    <row r="58" spans="1:8" ht="12" hidden="1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7"/>
      <c r="B60" s="27"/>
      <c r="C60" s="27"/>
      <c r="D60" s="27"/>
      <c r="E60" s="9"/>
      <c r="F60" s="10"/>
      <c r="G60" s="11"/>
      <c r="H60" s="12"/>
    </row>
    <row r="61" spans="1:8" ht="12" hidden="1">
      <c r="A61" s="27"/>
      <c r="B61" s="27"/>
      <c r="C61" s="27"/>
      <c r="D61" s="27"/>
      <c r="E61" s="9"/>
      <c r="F61" s="13"/>
      <c r="G61" s="14"/>
      <c r="H61" s="15"/>
    </row>
    <row r="62" spans="1:8" ht="12" hidden="1">
      <c r="A62" s="27"/>
      <c r="B62" s="27"/>
      <c r="C62" s="27"/>
      <c r="D62" s="27"/>
      <c r="E62" s="9"/>
      <c r="F62" s="13"/>
      <c r="G62" s="14"/>
      <c r="H62" s="15"/>
    </row>
    <row r="63" spans="1:8" ht="12" hidden="1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 hidden="1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39" t="s">
        <v>78</v>
      </c>
      <c r="F120" s="40">
        <f>SUM(F45)</f>
        <v>1970000</v>
      </c>
      <c r="G120" s="40">
        <f>SUM(G45)</f>
        <v>1970000</v>
      </c>
      <c r="H120" s="40">
        <f>SUM(H45)</f>
        <v>2080000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6">
      <selection activeCell="G32" sqref="G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1" t="s">
        <v>0</v>
      </c>
      <c r="F1" s="41"/>
      <c r="G1" s="41"/>
      <c r="H1" s="41"/>
    </row>
    <row r="2" spans="1:8" ht="12">
      <c r="A2" s="27"/>
      <c r="B2" s="27"/>
      <c r="C2" s="27"/>
      <c r="D2" s="27"/>
      <c r="E2" s="42"/>
      <c r="F2" s="42"/>
      <c r="G2" s="42"/>
      <c r="H2" s="42"/>
    </row>
    <row r="3" spans="1:8" ht="25.5">
      <c r="A3" s="27"/>
      <c r="B3" s="27"/>
      <c r="C3" s="27"/>
      <c r="D3" s="27"/>
      <c r="E3" s="28" t="s">
        <v>46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98339000</v>
      </c>
      <c r="G5" s="4">
        <v>111601000</v>
      </c>
      <c r="H5" s="4">
        <v>118756000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55133000</v>
      </c>
      <c r="G7" s="7">
        <f>SUM(G8:G17)</f>
        <v>46125000</v>
      </c>
      <c r="H7" s="7">
        <f>SUM(H8:H17)</f>
        <v>44227000</v>
      </c>
    </row>
    <row r="8" spans="1:8" ht="12.75">
      <c r="A8" s="27"/>
      <c r="B8" s="27"/>
      <c r="C8" s="27"/>
      <c r="D8" s="27"/>
      <c r="E8" s="32" t="s">
        <v>9</v>
      </c>
      <c r="F8" s="14">
        <v>37133000</v>
      </c>
      <c r="G8" s="14">
        <v>39125000</v>
      </c>
      <c r="H8" s="14">
        <v>41227000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18000000</v>
      </c>
      <c r="G11" s="14">
        <v>7000000</v>
      </c>
      <c r="H11" s="14">
        <v>3000000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3353000</v>
      </c>
      <c r="G18" s="4">
        <f>SUM(G19:G27)</f>
        <v>2400000</v>
      </c>
      <c r="H18" s="4">
        <f>SUM(H19:H27)</f>
        <v>2660000</v>
      </c>
    </row>
    <row r="19" spans="1:8" ht="12.75">
      <c r="A19" s="27"/>
      <c r="B19" s="27"/>
      <c r="C19" s="27"/>
      <c r="D19" s="27"/>
      <c r="E19" s="32" t="s">
        <v>20</v>
      </c>
      <c r="F19" s="21">
        <v>2145000</v>
      </c>
      <c r="G19" s="21">
        <v>2400000</v>
      </c>
      <c r="H19" s="21">
        <v>2660000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1208000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156825000</v>
      </c>
      <c r="G28" s="35">
        <f>+G5+G6+G7+G18</f>
        <v>160126000</v>
      </c>
      <c r="H28" s="35">
        <f>+H5+H6+H7+H18</f>
        <v>165643000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4598000</v>
      </c>
      <c r="G30" s="4">
        <f>SUM(G31:G36)</f>
        <v>7046000</v>
      </c>
      <c r="H30" s="4">
        <f>SUM(H31:H36)</f>
        <v>7454000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4598000</v>
      </c>
      <c r="G32" s="14">
        <v>7046000</v>
      </c>
      <c r="H32" s="14">
        <v>7454000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1365000</v>
      </c>
      <c r="G37" s="4">
        <f>SUM(G38:G38)</f>
        <v>1433000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>
        <v>1365000</v>
      </c>
      <c r="G38" s="21">
        <v>1433000</v>
      </c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5963000</v>
      </c>
      <c r="G39" s="23">
        <f>+G30+G37</f>
        <v>8479000</v>
      </c>
      <c r="H39" s="23">
        <f>+H30+H37</f>
        <v>7454000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162788000</v>
      </c>
      <c r="G40" s="24">
        <f>+G28+G39</f>
        <v>168605000</v>
      </c>
      <c r="H40" s="24">
        <f>+H28+H39</f>
        <v>173097000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1250000</v>
      </c>
      <c r="G45" s="7">
        <f>SUM(G47+G53+G59+G65+G71+G77+G83+G89+G95+G101+G107+G113)</f>
        <v>1310000</v>
      </c>
      <c r="H45" s="7">
        <f>SUM(H47+H53+H59+H65+H71+H77+H83+H89+H95+H101+H107+H113)</f>
        <v>1383000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1250000</v>
      </c>
      <c r="G47" s="4">
        <f>SUM(G48:G51)</f>
        <v>1310000</v>
      </c>
      <c r="H47" s="4">
        <f>SUM(H48:H51)</f>
        <v>1383000</v>
      </c>
    </row>
    <row r="48" spans="1:8" ht="12">
      <c r="A48" s="27"/>
      <c r="B48" s="27"/>
      <c r="C48" s="27"/>
      <c r="D48" s="27"/>
      <c r="E48" s="9" t="s">
        <v>80</v>
      </c>
      <c r="F48" s="10">
        <f>350000+900000</f>
        <v>1250000</v>
      </c>
      <c r="G48" s="11">
        <f>350000+960000</f>
        <v>1310000</v>
      </c>
      <c r="H48" s="12">
        <f>350000+1033000</f>
        <v>1383000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7"/>
      <c r="B54" s="27"/>
      <c r="C54" s="27"/>
      <c r="D54" s="27"/>
      <c r="E54" s="9"/>
      <c r="F54" s="10"/>
      <c r="G54" s="11"/>
      <c r="H54" s="12"/>
    </row>
    <row r="55" spans="1:8" ht="12" hidden="1">
      <c r="A55" s="27"/>
      <c r="B55" s="27"/>
      <c r="C55" s="27"/>
      <c r="D55" s="27"/>
      <c r="E55" s="9"/>
      <c r="F55" s="13"/>
      <c r="G55" s="14"/>
      <c r="H55" s="15"/>
    </row>
    <row r="56" spans="1:8" ht="12" hidden="1">
      <c r="A56" s="27"/>
      <c r="B56" s="27"/>
      <c r="C56" s="27"/>
      <c r="D56" s="27"/>
      <c r="E56" s="9"/>
      <c r="F56" s="13"/>
      <c r="G56" s="14"/>
      <c r="H56" s="15"/>
    </row>
    <row r="57" spans="1:8" ht="12" hidden="1">
      <c r="A57" s="27"/>
      <c r="B57" s="27"/>
      <c r="C57" s="27"/>
      <c r="D57" s="27"/>
      <c r="E57" s="9"/>
      <c r="F57" s="16"/>
      <c r="G57" s="17"/>
      <c r="H57" s="18"/>
    </row>
    <row r="58" spans="1:8" ht="12" hidden="1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7"/>
      <c r="B60" s="27"/>
      <c r="C60" s="27"/>
      <c r="D60" s="27"/>
      <c r="E60" s="9"/>
      <c r="F60" s="10"/>
      <c r="G60" s="11"/>
      <c r="H60" s="12"/>
    </row>
    <row r="61" spans="1:8" ht="12" hidden="1">
      <c r="A61" s="27"/>
      <c r="B61" s="27"/>
      <c r="C61" s="27"/>
      <c r="D61" s="27"/>
      <c r="E61" s="9"/>
      <c r="F61" s="13"/>
      <c r="G61" s="14"/>
      <c r="H61" s="15"/>
    </row>
    <row r="62" spans="1:8" ht="12" hidden="1">
      <c r="A62" s="27"/>
      <c r="B62" s="27"/>
      <c r="C62" s="27"/>
      <c r="D62" s="27"/>
      <c r="E62" s="9"/>
      <c r="F62" s="13"/>
      <c r="G62" s="14"/>
      <c r="H62" s="15"/>
    </row>
    <row r="63" spans="1:8" ht="12" hidden="1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 hidden="1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39" t="s">
        <v>78</v>
      </c>
      <c r="F120" s="40">
        <f>SUM(F45)</f>
        <v>1250000</v>
      </c>
      <c r="G120" s="40">
        <f>SUM(G45)</f>
        <v>1310000</v>
      </c>
      <c r="H120" s="40">
        <f>SUM(H45)</f>
        <v>1383000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3">
      <selection activeCell="G32" sqref="G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1" t="s">
        <v>0</v>
      </c>
      <c r="F1" s="41"/>
      <c r="G1" s="41"/>
      <c r="H1" s="41"/>
    </row>
    <row r="2" spans="1:8" ht="12">
      <c r="A2" s="27"/>
      <c r="B2" s="27"/>
      <c r="C2" s="27"/>
      <c r="D2" s="27"/>
      <c r="E2" s="42"/>
      <c r="F2" s="42"/>
      <c r="G2" s="42"/>
      <c r="H2" s="42"/>
    </row>
    <row r="3" spans="1:8" ht="25.5">
      <c r="A3" s="27"/>
      <c r="B3" s="27"/>
      <c r="C3" s="27"/>
      <c r="D3" s="27"/>
      <c r="E3" s="28" t="s">
        <v>47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137639000</v>
      </c>
      <c r="G5" s="4">
        <v>151772000</v>
      </c>
      <c r="H5" s="4">
        <v>159888000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60033000</v>
      </c>
      <c r="G7" s="7">
        <f>SUM(G8:G17)</f>
        <v>44790000</v>
      </c>
      <c r="H7" s="7">
        <f>SUM(H8:H17)</f>
        <v>43933000</v>
      </c>
    </row>
    <row r="8" spans="1:8" ht="12.75">
      <c r="A8" s="27"/>
      <c r="B8" s="27"/>
      <c r="C8" s="27"/>
      <c r="D8" s="27"/>
      <c r="E8" s="32" t="s">
        <v>9</v>
      </c>
      <c r="F8" s="14">
        <v>45033000</v>
      </c>
      <c r="G8" s="14">
        <v>39790000</v>
      </c>
      <c r="H8" s="14">
        <v>41933000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15000000</v>
      </c>
      <c r="G11" s="14">
        <v>5000000</v>
      </c>
      <c r="H11" s="14">
        <v>2000000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3236000</v>
      </c>
      <c r="G18" s="4">
        <f>SUM(G19:G27)</f>
        <v>2400000</v>
      </c>
      <c r="H18" s="4">
        <f>SUM(H19:H27)</f>
        <v>2400000</v>
      </c>
    </row>
    <row r="19" spans="1:8" ht="12.75">
      <c r="A19" s="27"/>
      <c r="B19" s="27"/>
      <c r="C19" s="27"/>
      <c r="D19" s="27"/>
      <c r="E19" s="32" t="s">
        <v>20</v>
      </c>
      <c r="F19" s="21">
        <v>2145000</v>
      </c>
      <c r="G19" s="21">
        <v>2400000</v>
      </c>
      <c r="H19" s="21">
        <v>2400000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1091000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200908000</v>
      </c>
      <c r="G28" s="35">
        <f>+G5+G6+G7+G18</f>
        <v>198962000</v>
      </c>
      <c r="H28" s="35">
        <f>+H5+H6+H7+H18</f>
        <v>206221000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15168000</v>
      </c>
      <c r="G30" s="4">
        <f>SUM(G31:G36)</f>
        <v>8513000</v>
      </c>
      <c r="H30" s="4">
        <f>SUM(H31:H36)</f>
        <v>9007000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15168000</v>
      </c>
      <c r="G32" s="14">
        <v>8513000</v>
      </c>
      <c r="H32" s="14">
        <v>9007000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1000000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>
        <v>1000000</v>
      </c>
    </row>
    <row r="39" spans="1:8" ht="13.5">
      <c r="A39" s="27"/>
      <c r="B39" s="27"/>
      <c r="C39" s="27"/>
      <c r="D39" s="27"/>
      <c r="E39" s="34" t="s">
        <v>35</v>
      </c>
      <c r="F39" s="23">
        <f>+F30+F37</f>
        <v>15168000</v>
      </c>
      <c r="G39" s="23">
        <f>+G30+G37</f>
        <v>8513000</v>
      </c>
      <c r="H39" s="23">
        <f>+H30+H37</f>
        <v>10007000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216076000</v>
      </c>
      <c r="G40" s="24">
        <f>+G28+G39</f>
        <v>207475000</v>
      </c>
      <c r="H40" s="24">
        <f>+H28+H39</f>
        <v>216228000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1150000</v>
      </c>
      <c r="G45" s="7">
        <f>SUM(G47+G53+G59+G65+G71+G77+G83+G89+G95+G101+G107+G113)</f>
        <v>1280000</v>
      </c>
      <c r="H45" s="7">
        <f>SUM(H47+H53+H59+H65+H71+H77+H83+H89+H95+H101+H107+H113)</f>
        <v>1352000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1150000</v>
      </c>
      <c r="G47" s="4">
        <f>SUM(G48:G51)</f>
        <v>1280000</v>
      </c>
      <c r="H47" s="4">
        <f>SUM(H48:H51)</f>
        <v>1352000</v>
      </c>
    </row>
    <row r="48" spans="1:8" ht="12">
      <c r="A48" s="27"/>
      <c r="B48" s="27"/>
      <c r="C48" s="27"/>
      <c r="D48" s="27"/>
      <c r="E48" s="9" t="s">
        <v>80</v>
      </c>
      <c r="F48" s="10">
        <f>500000+650000</f>
        <v>1150000</v>
      </c>
      <c r="G48" s="11">
        <f>500000+780000</f>
        <v>1280000</v>
      </c>
      <c r="H48" s="12">
        <f>500000+852000</f>
        <v>1352000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7"/>
      <c r="B54" s="27"/>
      <c r="C54" s="27"/>
      <c r="D54" s="27"/>
      <c r="E54" s="9"/>
      <c r="F54" s="10"/>
      <c r="G54" s="11"/>
      <c r="H54" s="12"/>
    </row>
    <row r="55" spans="1:8" ht="12" hidden="1">
      <c r="A55" s="27"/>
      <c r="B55" s="27"/>
      <c r="C55" s="27"/>
      <c r="D55" s="27"/>
      <c r="E55" s="9"/>
      <c r="F55" s="13"/>
      <c r="G55" s="14"/>
      <c r="H55" s="15"/>
    </row>
    <row r="56" spans="1:8" ht="12" hidden="1">
      <c r="A56" s="27"/>
      <c r="B56" s="27"/>
      <c r="C56" s="27"/>
      <c r="D56" s="27"/>
      <c r="E56" s="9"/>
      <c r="F56" s="13"/>
      <c r="G56" s="14"/>
      <c r="H56" s="15"/>
    </row>
    <row r="57" spans="1:8" ht="12" hidden="1">
      <c r="A57" s="27"/>
      <c r="B57" s="27"/>
      <c r="C57" s="27"/>
      <c r="D57" s="27"/>
      <c r="E57" s="9"/>
      <c r="F57" s="16"/>
      <c r="G57" s="17"/>
      <c r="H57" s="18"/>
    </row>
    <row r="58" spans="1:8" ht="12" hidden="1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7"/>
      <c r="B60" s="27"/>
      <c r="C60" s="27"/>
      <c r="D60" s="27"/>
      <c r="E60" s="9"/>
      <c r="F60" s="10"/>
      <c r="G60" s="11"/>
      <c r="H60" s="12"/>
    </row>
    <row r="61" spans="1:8" ht="12" hidden="1">
      <c r="A61" s="27"/>
      <c r="B61" s="27"/>
      <c r="C61" s="27"/>
      <c r="D61" s="27"/>
      <c r="E61" s="9"/>
      <c r="F61" s="13"/>
      <c r="G61" s="14"/>
      <c r="H61" s="15"/>
    </row>
    <row r="62" spans="1:8" ht="12" hidden="1">
      <c r="A62" s="27"/>
      <c r="B62" s="27"/>
      <c r="C62" s="27"/>
      <c r="D62" s="27"/>
      <c r="E62" s="9"/>
      <c r="F62" s="13"/>
      <c r="G62" s="14"/>
      <c r="H62" s="15"/>
    </row>
    <row r="63" spans="1:8" ht="12" hidden="1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 hidden="1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39" t="s">
        <v>78</v>
      </c>
      <c r="F120" s="40">
        <f>SUM(F45)</f>
        <v>1150000</v>
      </c>
      <c r="G120" s="40">
        <f>SUM(G45)</f>
        <v>1280000</v>
      </c>
      <c r="H120" s="40">
        <f>SUM(H45)</f>
        <v>1352000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6">
      <selection activeCell="F33" sqref="F33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1" t="s">
        <v>0</v>
      </c>
      <c r="F1" s="41"/>
      <c r="G1" s="41"/>
      <c r="H1" s="41"/>
    </row>
    <row r="2" spans="1:8" ht="12">
      <c r="A2" s="27"/>
      <c r="B2" s="27"/>
      <c r="C2" s="27"/>
      <c r="D2" s="27"/>
      <c r="E2" s="42"/>
      <c r="F2" s="42"/>
      <c r="G2" s="42"/>
      <c r="H2" s="42"/>
    </row>
    <row r="3" spans="1:8" ht="25.5">
      <c r="A3" s="27"/>
      <c r="B3" s="27"/>
      <c r="C3" s="27"/>
      <c r="D3" s="27"/>
      <c r="E3" s="28" t="s">
        <v>48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616267000</v>
      </c>
      <c r="G5" s="4">
        <v>698707000</v>
      </c>
      <c r="H5" s="4">
        <v>766482000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307575000</v>
      </c>
      <c r="G7" s="7">
        <f>SUM(G8:G17)</f>
        <v>326297000</v>
      </c>
      <c r="H7" s="7">
        <f>SUM(H8:H17)</f>
        <v>346077000</v>
      </c>
    </row>
    <row r="8" spans="1:8" ht="12.75">
      <c r="A8" s="27"/>
      <c r="B8" s="27"/>
      <c r="C8" s="27"/>
      <c r="D8" s="27"/>
      <c r="E8" s="32" t="s">
        <v>9</v>
      </c>
      <c r="F8" s="14">
        <v>305040000</v>
      </c>
      <c r="G8" s="14">
        <v>323639000</v>
      </c>
      <c r="H8" s="14">
        <v>343268000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>
        <v>2535000</v>
      </c>
      <c r="G13" s="14">
        <v>2658000</v>
      </c>
      <c r="H13" s="14">
        <v>2809000</v>
      </c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3094000</v>
      </c>
      <c r="G18" s="4">
        <f>SUM(G19:G27)</f>
        <v>2050000</v>
      </c>
      <c r="H18" s="4">
        <f>SUM(H19:H27)</f>
        <v>2310000</v>
      </c>
    </row>
    <row r="19" spans="1:8" ht="12.75">
      <c r="A19" s="27"/>
      <c r="B19" s="27"/>
      <c r="C19" s="27"/>
      <c r="D19" s="27"/>
      <c r="E19" s="32" t="s">
        <v>20</v>
      </c>
      <c r="F19" s="21">
        <v>1795000</v>
      </c>
      <c r="G19" s="21">
        <v>2050000</v>
      </c>
      <c r="H19" s="21">
        <v>2310000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1299000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926936000</v>
      </c>
      <c r="G28" s="35">
        <f>+G5+G6+G7+G18</f>
        <v>1027054000</v>
      </c>
      <c r="H28" s="35">
        <f>+H5+H6+H7+H18</f>
        <v>1114869000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188000000</v>
      </c>
      <c r="G30" s="4">
        <f>SUM(G31:G36)</f>
        <v>324586000</v>
      </c>
      <c r="H30" s="4">
        <f>SUM(H31:H36)</f>
        <v>340233000</v>
      </c>
    </row>
    <row r="31" spans="1:8" ht="12.75">
      <c r="A31" s="27"/>
      <c r="B31" s="27"/>
      <c r="C31" s="27"/>
      <c r="D31" s="27"/>
      <c r="E31" s="32" t="s">
        <v>16</v>
      </c>
      <c r="F31" s="14">
        <v>88000000</v>
      </c>
      <c r="G31" s="14">
        <v>114586000</v>
      </c>
      <c r="H31" s="14">
        <v>95000000</v>
      </c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>
        <v>100000000</v>
      </c>
      <c r="G35" s="14">
        <v>210000000</v>
      </c>
      <c r="H35" s="14">
        <v>245233000</v>
      </c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1637000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>
        <v>1637000</v>
      </c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189637000</v>
      </c>
      <c r="G39" s="23">
        <f>+G30+G37</f>
        <v>324586000</v>
      </c>
      <c r="H39" s="23">
        <f>+H30+H37</f>
        <v>340233000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1116573000</v>
      </c>
      <c r="G40" s="24">
        <f>+G28+G39</f>
        <v>1351640000</v>
      </c>
      <c r="H40" s="24">
        <f>+H28+H39</f>
        <v>1455102000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 customHeight="1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 customHeight="1">
      <c r="A45" s="27"/>
      <c r="B45" s="27"/>
      <c r="C45" s="27"/>
      <c r="D45" s="27"/>
      <c r="E45" s="3" t="s">
        <v>76</v>
      </c>
      <c r="F45" s="7">
        <f>SUM(F47+F53+F59+F65+F71+F77+F83+F89+F95+F101+F107+F113)</f>
        <v>0</v>
      </c>
      <c r="G45" s="7">
        <f>SUM(G47+G53+G59+G65+G71+G77+G83+G89+G95+G101+G107+G113)</f>
        <v>0</v>
      </c>
      <c r="H45" s="7">
        <f>SUM(H47+H53+H59+H65+H71+H77+H83+H89+H95+H101+H107+H113)</f>
        <v>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7"/>
      <c r="B48" s="27"/>
      <c r="C48" s="27"/>
      <c r="D48" s="27"/>
      <c r="E48" s="9" t="s">
        <v>80</v>
      </c>
      <c r="F48" s="10"/>
      <c r="G48" s="11"/>
      <c r="H48" s="12"/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.75" customHeight="1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7"/>
      <c r="B54" s="27"/>
      <c r="C54" s="27"/>
      <c r="D54" s="27"/>
      <c r="E54" s="9"/>
      <c r="F54" s="10"/>
      <c r="G54" s="11"/>
      <c r="H54" s="12"/>
    </row>
    <row r="55" spans="1:8" ht="12" hidden="1">
      <c r="A55" s="27"/>
      <c r="B55" s="27"/>
      <c r="C55" s="27"/>
      <c r="D55" s="27"/>
      <c r="E55" s="9"/>
      <c r="F55" s="13"/>
      <c r="G55" s="14"/>
      <c r="H55" s="15"/>
    </row>
    <row r="56" spans="1:8" ht="12" hidden="1">
      <c r="A56" s="27"/>
      <c r="B56" s="27"/>
      <c r="C56" s="27"/>
      <c r="D56" s="27"/>
      <c r="E56" s="9"/>
      <c r="F56" s="13"/>
      <c r="G56" s="14"/>
      <c r="H56" s="15"/>
    </row>
    <row r="57" spans="1:8" ht="12" hidden="1">
      <c r="A57" s="27"/>
      <c r="B57" s="27"/>
      <c r="C57" s="27"/>
      <c r="D57" s="27"/>
      <c r="E57" s="9"/>
      <c r="F57" s="16"/>
      <c r="G57" s="17"/>
      <c r="H57" s="18"/>
    </row>
    <row r="58" spans="1:8" ht="12" hidden="1">
      <c r="A58" s="27"/>
      <c r="B58" s="27"/>
      <c r="C58" s="27"/>
      <c r="D58" s="27"/>
      <c r="E58" s="19"/>
      <c r="F58" s="20"/>
      <c r="G58" s="20"/>
      <c r="H58" s="20"/>
    </row>
    <row r="59" spans="1:8" ht="12.75" customHeight="1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7"/>
      <c r="B60" s="27"/>
      <c r="C60" s="27"/>
      <c r="D60" s="27"/>
      <c r="E60" s="9"/>
      <c r="F60" s="10"/>
      <c r="G60" s="11"/>
      <c r="H60" s="12"/>
    </row>
    <row r="61" spans="1:8" ht="12" hidden="1">
      <c r="A61" s="27"/>
      <c r="B61" s="27"/>
      <c r="C61" s="27"/>
      <c r="D61" s="27"/>
      <c r="E61" s="9"/>
      <c r="F61" s="13"/>
      <c r="G61" s="14"/>
      <c r="H61" s="15"/>
    </row>
    <row r="62" spans="1:8" ht="12" hidden="1">
      <c r="A62" s="27"/>
      <c r="B62" s="27"/>
      <c r="C62" s="27"/>
      <c r="D62" s="27"/>
      <c r="E62" s="9"/>
      <c r="F62" s="13"/>
      <c r="G62" s="14"/>
      <c r="H62" s="15"/>
    </row>
    <row r="63" spans="1:8" ht="12" hidden="1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.75" customHeight="1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 hidden="1">
      <c r="E118" s="19"/>
      <c r="F118" s="20"/>
      <c r="G118" s="20"/>
      <c r="H118" s="20"/>
    </row>
    <row r="119" spans="5:8" ht="12.75">
      <c r="E119" s="43"/>
      <c r="F119" s="44"/>
      <c r="G119" s="44"/>
      <c r="H119" s="44"/>
    </row>
    <row r="120" spans="5:8" ht="12.75">
      <c r="E120" s="39" t="s">
        <v>78</v>
      </c>
      <c r="F120" s="40">
        <f>SUM(F45)</f>
        <v>0</v>
      </c>
      <c r="G120" s="40">
        <f>SUM(G45)</f>
        <v>0</v>
      </c>
      <c r="H120" s="40">
        <f>SUM(H45)</f>
        <v>0</v>
      </c>
    </row>
    <row r="121" spans="5:8" ht="12.75">
      <c r="E121" s="43" t="s">
        <v>49</v>
      </c>
      <c r="F121" s="44"/>
      <c r="G121" s="44"/>
      <c r="H121" s="44"/>
    </row>
    <row r="122" spans="5:8" ht="12.75">
      <c r="E122" s="43"/>
      <c r="F122" s="44"/>
      <c r="G122" s="44"/>
      <c r="H122" s="44"/>
    </row>
    <row r="123" spans="5:8" ht="12.75">
      <c r="E123" s="43" t="s">
        <v>50</v>
      </c>
      <c r="F123" s="44"/>
      <c r="G123" s="44"/>
      <c r="H123" s="44"/>
    </row>
    <row r="124" spans="5:8" ht="12">
      <c r="E124" s="1" t="s">
        <v>51</v>
      </c>
      <c r="F124" s="26">
        <v>31272000</v>
      </c>
      <c r="G124" s="26">
        <v>35274000</v>
      </c>
      <c r="H124" s="26">
        <v>38766000</v>
      </c>
    </row>
    <row r="125" spans="5:8" ht="12">
      <c r="E125" s="1" t="s">
        <v>52</v>
      </c>
      <c r="F125" s="26">
        <v>32172000</v>
      </c>
      <c r="G125" s="26">
        <v>37934000</v>
      </c>
      <c r="H125" s="26">
        <v>41985000</v>
      </c>
    </row>
    <row r="126" spans="5:8" ht="12">
      <c r="E126" s="1" t="s">
        <v>53</v>
      </c>
      <c r="F126" s="26">
        <v>81263000</v>
      </c>
      <c r="G126" s="26">
        <v>99313000</v>
      </c>
      <c r="H126" s="26">
        <v>110873000</v>
      </c>
    </row>
    <row r="127" spans="5:8" ht="12">
      <c r="E127" s="1" t="s">
        <v>54</v>
      </c>
      <c r="F127" s="26">
        <v>43339000</v>
      </c>
      <c r="G127" s="26">
        <v>53378000</v>
      </c>
      <c r="H127" s="26">
        <v>59404000</v>
      </c>
    </row>
    <row r="128" spans="5:8" ht="12">
      <c r="E128" s="1" t="s">
        <v>55</v>
      </c>
      <c r="F128" s="26">
        <v>43402000</v>
      </c>
      <c r="G128" s="26">
        <v>51513000</v>
      </c>
      <c r="H128" s="26">
        <v>57268000</v>
      </c>
    </row>
    <row r="129" spans="5:8" ht="12.75">
      <c r="E129" s="43"/>
      <c r="F129" s="44"/>
      <c r="G129" s="44"/>
      <c r="H129" s="44"/>
    </row>
    <row r="130" spans="5:8" ht="12.75">
      <c r="E130" s="43" t="s">
        <v>56</v>
      </c>
      <c r="F130" s="44"/>
      <c r="G130" s="44"/>
      <c r="H130" s="44"/>
    </row>
    <row r="131" spans="5:8" ht="12">
      <c r="E131" s="1" t="s">
        <v>51</v>
      </c>
      <c r="F131" s="26">
        <v>24243000</v>
      </c>
      <c r="G131" s="26">
        <v>26648000</v>
      </c>
      <c r="H131" s="26">
        <v>28510000</v>
      </c>
    </row>
    <row r="132" spans="5:8" ht="12">
      <c r="E132" s="1" t="s">
        <v>52</v>
      </c>
      <c r="F132" s="26">
        <v>24940000</v>
      </c>
      <c r="G132" s="26">
        <v>28657000</v>
      </c>
      <c r="H132" s="26">
        <v>30877000</v>
      </c>
    </row>
    <row r="133" spans="5:8" ht="12">
      <c r="E133" s="1" t="s">
        <v>53</v>
      </c>
      <c r="F133" s="26">
        <v>62997000</v>
      </c>
      <c r="G133" s="26">
        <v>75027000</v>
      </c>
      <c r="H133" s="26">
        <v>81539000</v>
      </c>
    </row>
    <row r="134" spans="5:8" ht="12">
      <c r="E134" s="1" t="s">
        <v>54</v>
      </c>
      <c r="F134" s="26">
        <v>33597000</v>
      </c>
      <c r="G134" s="26">
        <v>40325000</v>
      </c>
      <c r="H134" s="26">
        <v>43687000</v>
      </c>
    </row>
    <row r="135" spans="5:8" ht="12">
      <c r="E135" s="1" t="s">
        <v>55</v>
      </c>
      <c r="F135" s="26">
        <v>33646000</v>
      </c>
      <c r="G135" s="26">
        <v>38916000</v>
      </c>
      <c r="H135" s="26">
        <v>42117000</v>
      </c>
    </row>
    <row r="136" spans="5:8" ht="12.75">
      <c r="E136" s="43"/>
      <c r="F136" s="44"/>
      <c r="G136" s="44"/>
      <c r="H136" s="44"/>
    </row>
    <row r="137" spans="5:8" ht="12.75">
      <c r="E137" s="43" t="s">
        <v>57</v>
      </c>
      <c r="F137" s="44"/>
      <c r="G137" s="44"/>
      <c r="H137" s="44"/>
    </row>
    <row r="138" spans="5:8" ht="12">
      <c r="E138" s="1" t="s">
        <v>51</v>
      </c>
      <c r="F138" s="26"/>
      <c r="G138" s="26"/>
      <c r="H138" s="26"/>
    </row>
    <row r="139" spans="5:8" ht="12">
      <c r="E139" s="1" t="s">
        <v>52</v>
      </c>
      <c r="F139" s="26"/>
      <c r="G139" s="26"/>
      <c r="H139" s="26"/>
    </row>
    <row r="140" spans="5:8" ht="12">
      <c r="E140" s="1" t="s">
        <v>53</v>
      </c>
      <c r="F140" s="26"/>
      <c r="G140" s="26"/>
      <c r="H140" s="26"/>
    </row>
    <row r="141" spans="5:8" ht="12">
      <c r="E141" s="1" t="s">
        <v>54</v>
      </c>
      <c r="F141" s="26"/>
      <c r="G141" s="26"/>
      <c r="H141" s="26"/>
    </row>
    <row r="142" spans="5:8" ht="12">
      <c r="E142" s="1" t="s">
        <v>55</v>
      </c>
      <c r="F142" s="26"/>
      <c r="G142" s="26"/>
      <c r="H142" s="26"/>
    </row>
    <row r="143" spans="5:8" ht="12.75">
      <c r="E143" s="43"/>
      <c r="F143" s="44"/>
      <c r="G143" s="44"/>
      <c r="H143" s="44"/>
    </row>
    <row r="144" spans="5:8" ht="12.75">
      <c r="E144" s="43"/>
      <c r="F144" s="44"/>
      <c r="G144" s="44"/>
      <c r="H144" s="44"/>
    </row>
    <row r="145" spans="5:8" ht="12.75">
      <c r="E145" s="43" t="s">
        <v>58</v>
      </c>
      <c r="F145" s="44"/>
      <c r="G145" s="44"/>
      <c r="H145" s="44"/>
    </row>
    <row r="146" spans="5:8" ht="12.75">
      <c r="E146" s="43"/>
      <c r="F146" s="44"/>
      <c r="G146" s="44"/>
      <c r="H146" s="44"/>
    </row>
    <row r="147" spans="5:8" ht="12">
      <c r="E147" s="1" t="s">
        <v>51</v>
      </c>
      <c r="F147" s="26">
        <v>49287000</v>
      </c>
      <c r="G147" s="26">
        <v>52342000</v>
      </c>
      <c r="H147" s="26">
        <v>55566000</v>
      </c>
    </row>
    <row r="148" spans="5:8" ht="12">
      <c r="E148" s="1" t="s">
        <v>52</v>
      </c>
      <c r="F148" s="26">
        <v>38085000</v>
      </c>
      <c r="G148" s="26">
        <v>40446000</v>
      </c>
      <c r="H148" s="26">
        <v>42937000</v>
      </c>
    </row>
    <row r="149" spans="5:8" ht="12">
      <c r="E149" s="1" t="s">
        <v>53</v>
      </c>
      <c r="F149" s="26">
        <v>110136000</v>
      </c>
      <c r="G149" s="26">
        <v>116964000</v>
      </c>
      <c r="H149" s="26">
        <v>124169000</v>
      </c>
    </row>
    <row r="150" spans="5:8" ht="12">
      <c r="E150" s="1" t="s">
        <v>54</v>
      </c>
      <c r="F150" s="26">
        <v>45556000</v>
      </c>
      <c r="G150" s="26">
        <v>48380000</v>
      </c>
      <c r="H150" s="26">
        <v>51361000</v>
      </c>
    </row>
    <row r="151" spans="5:8" ht="12">
      <c r="E151" s="1" t="s">
        <v>55</v>
      </c>
      <c r="F151" s="26">
        <v>56976000</v>
      </c>
      <c r="G151" s="26">
        <v>60507000</v>
      </c>
      <c r="H151" s="26">
        <v>64235000</v>
      </c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</sheetData>
  <sheetProtection/>
  <mergeCells count="14">
    <mergeCell ref="E145:H145"/>
    <mergeCell ref="E146:H146"/>
    <mergeCell ref="E123:H123"/>
    <mergeCell ref="E129:H129"/>
    <mergeCell ref="E130:H130"/>
    <mergeCell ref="E136:H136"/>
    <mergeCell ref="E137:H137"/>
    <mergeCell ref="E143:H143"/>
    <mergeCell ref="E1:H1"/>
    <mergeCell ref="E2:H2"/>
    <mergeCell ref="E119:H119"/>
    <mergeCell ref="E121:H121"/>
    <mergeCell ref="E122:H122"/>
    <mergeCell ref="E144:H144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6">
      <selection activeCell="G32" sqref="G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1" t="s">
        <v>0</v>
      </c>
      <c r="F1" s="41"/>
      <c r="G1" s="41"/>
      <c r="H1" s="41"/>
    </row>
    <row r="2" spans="1:8" ht="12">
      <c r="A2" s="27"/>
      <c r="B2" s="27"/>
      <c r="C2" s="27"/>
      <c r="D2" s="27"/>
      <c r="E2" s="42"/>
      <c r="F2" s="42"/>
      <c r="G2" s="42"/>
      <c r="H2" s="42"/>
    </row>
    <row r="3" spans="1:8" ht="25.5">
      <c r="A3" s="27"/>
      <c r="B3" s="27"/>
      <c r="C3" s="27"/>
      <c r="D3" s="27"/>
      <c r="E3" s="28" t="s">
        <v>59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43507000</v>
      </c>
      <c r="G5" s="4">
        <v>47075000</v>
      </c>
      <c r="H5" s="4">
        <v>49602000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35205000</v>
      </c>
      <c r="G7" s="7">
        <f>SUM(G8:G17)</f>
        <v>27961000</v>
      </c>
      <c r="H7" s="7">
        <f>SUM(H8:H17)</f>
        <v>31956000</v>
      </c>
    </row>
    <row r="8" spans="1:8" ht="12.75">
      <c r="A8" s="27"/>
      <c r="B8" s="27"/>
      <c r="C8" s="27"/>
      <c r="D8" s="27"/>
      <c r="E8" s="32" t="s">
        <v>9</v>
      </c>
      <c r="F8" s="14">
        <v>17205000</v>
      </c>
      <c r="G8" s="14">
        <v>17961000</v>
      </c>
      <c r="H8" s="14">
        <v>18760000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18000000</v>
      </c>
      <c r="G11" s="14">
        <v>10000000</v>
      </c>
      <c r="H11" s="14">
        <v>13196000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6924000</v>
      </c>
      <c r="G18" s="4">
        <f>SUM(G19:G27)</f>
        <v>6955000</v>
      </c>
      <c r="H18" s="4">
        <f>SUM(H19:H27)</f>
        <v>7215000</v>
      </c>
    </row>
    <row r="19" spans="1:8" ht="12.75">
      <c r="A19" s="27"/>
      <c r="B19" s="27"/>
      <c r="C19" s="27"/>
      <c r="D19" s="27"/>
      <c r="E19" s="32" t="s">
        <v>20</v>
      </c>
      <c r="F19" s="21">
        <v>1700000</v>
      </c>
      <c r="G19" s="21">
        <v>1955000</v>
      </c>
      <c r="H19" s="21">
        <v>2215000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2224000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>
        <v>3000000</v>
      </c>
      <c r="G24" s="14">
        <v>5000000</v>
      </c>
      <c r="H24" s="14">
        <v>5000000</v>
      </c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85636000</v>
      </c>
      <c r="G28" s="35">
        <f>+G5+G6+G7+G18</f>
        <v>81991000</v>
      </c>
      <c r="H28" s="35">
        <f>+H5+H6+H7+H18</f>
        <v>88773000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4490000</v>
      </c>
      <c r="G30" s="4">
        <f>SUM(G31:G36)</f>
        <v>2406000</v>
      </c>
      <c r="H30" s="4">
        <f>SUM(H31:H36)</f>
        <v>2545000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4490000</v>
      </c>
      <c r="G32" s="14">
        <v>2406000</v>
      </c>
      <c r="H32" s="14">
        <v>2545000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1365000</v>
      </c>
      <c r="G37" s="4">
        <f>SUM(G38:G38)</f>
        <v>1433000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>
        <v>1365000</v>
      </c>
      <c r="G38" s="21">
        <v>1433000</v>
      </c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5855000</v>
      </c>
      <c r="G39" s="23">
        <f>+G30+G37</f>
        <v>3839000</v>
      </c>
      <c r="H39" s="23">
        <f>+H30+H37</f>
        <v>2545000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91491000</v>
      </c>
      <c r="G40" s="24">
        <f>+G28+G39</f>
        <v>85830000</v>
      </c>
      <c r="H40" s="24">
        <f>+H28+H39</f>
        <v>91318000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1480000</v>
      </c>
      <c r="G45" s="7">
        <f>SUM(G47+G53+G59+G65+G71+G77+G83+G89+G95+G101+G107+G113)</f>
        <v>1530000</v>
      </c>
      <c r="H45" s="7">
        <f>SUM(H47+H53+H59+H65+H71+H77+H83+H89+H95+H101+H107+H113)</f>
        <v>1616000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1480000</v>
      </c>
      <c r="G47" s="4">
        <f>SUM(G48:G51)</f>
        <v>1530000</v>
      </c>
      <c r="H47" s="4">
        <f>SUM(H48:H51)</f>
        <v>1616000</v>
      </c>
    </row>
    <row r="48" spans="1:8" ht="12">
      <c r="A48" s="27"/>
      <c r="B48" s="27"/>
      <c r="C48" s="27"/>
      <c r="D48" s="27"/>
      <c r="E48" s="9" t="s">
        <v>80</v>
      </c>
      <c r="F48" s="10">
        <f>530000+950000</f>
        <v>1480000</v>
      </c>
      <c r="G48" s="11">
        <f>530000+1000000</f>
        <v>1530000</v>
      </c>
      <c r="H48" s="12">
        <f>530000+1086000</f>
        <v>1616000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7"/>
      <c r="B54" s="27"/>
      <c r="C54" s="27"/>
      <c r="D54" s="27"/>
      <c r="E54" s="9"/>
      <c r="F54" s="10"/>
      <c r="G54" s="11"/>
      <c r="H54" s="12"/>
    </row>
    <row r="55" spans="1:8" ht="12" hidden="1">
      <c r="A55" s="27"/>
      <c r="B55" s="27"/>
      <c r="C55" s="27"/>
      <c r="D55" s="27"/>
      <c r="E55" s="9"/>
      <c r="F55" s="13"/>
      <c r="G55" s="14"/>
      <c r="H55" s="15"/>
    </row>
    <row r="56" spans="1:8" ht="12" hidden="1">
      <c r="A56" s="27"/>
      <c r="B56" s="27"/>
      <c r="C56" s="27"/>
      <c r="D56" s="27"/>
      <c r="E56" s="9"/>
      <c r="F56" s="13"/>
      <c r="G56" s="14"/>
      <c r="H56" s="15"/>
    </row>
    <row r="57" spans="1:8" ht="12" hidden="1">
      <c r="A57" s="27"/>
      <c r="B57" s="27"/>
      <c r="C57" s="27"/>
      <c r="D57" s="27"/>
      <c r="E57" s="9"/>
      <c r="F57" s="16"/>
      <c r="G57" s="17"/>
      <c r="H57" s="18"/>
    </row>
    <row r="58" spans="1:8" ht="12" hidden="1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7"/>
      <c r="B60" s="27"/>
      <c r="C60" s="27"/>
      <c r="D60" s="27"/>
      <c r="E60" s="9"/>
      <c r="F60" s="10"/>
      <c r="G60" s="11"/>
      <c r="H60" s="12"/>
    </row>
    <row r="61" spans="1:8" ht="12" hidden="1">
      <c r="A61" s="27"/>
      <c r="B61" s="27"/>
      <c r="C61" s="27"/>
      <c r="D61" s="27"/>
      <c r="E61" s="9"/>
      <c r="F61" s="13"/>
      <c r="G61" s="14"/>
      <c r="H61" s="15"/>
    </row>
    <row r="62" spans="1:8" ht="12" hidden="1">
      <c r="A62" s="27"/>
      <c r="B62" s="27"/>
      <c r="C62" s="27"/>
      <c r="D62" s="27"/>
      <c r="E62" s="9"/>
      <c r="F62" s="13"/>
      <c r="G62" s="14"/>
      <c r="H62" s="15"/>
    </row>
    <row r="63" spans="1:8" ht="12" hidden="1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 hidden="1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39" t="s">
        <v>78</v>
      </c>
      <c r="F120" s="40">
        <f>SUM(F45)</f>
        <v>1480000</v>
      </c>
      <c r="G120" s="40">
        <f>SUM(G45)</f>
        <v>1530000</v>
      </c>
      <c r="H120" s="40">
        <f>SUM(H45)</f>
        <v>1616000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6">
      <selection activeCell="G32" sqref="G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1" t="s">
        <v>0</v>
      </c>
      <c r="F1" s="41"/>
      <c r="G1" s="41"/>
      <c r="H1" s="41"/>
    </row>
    <row r="2" spans="1:8" ht="12">
      <c r="A2" s="27"/>
      <c r="B2" s="27"/>
      <c r="C2" s="27"/>
      <c r="D2" s="27"/>
      <c r="E2" s="42"/>
      <c r="F2" s="42"/>
      <c r="G2" s="42"/>
      <c r="H2" s="42"/>
    </row>
    <row r="3" spans="1:8" ht="25.5">
      <c r="A3" s="27"/>
      <c r="B3" s="27"/>
      <c r="C3" s="27"/>
      <c r="D3" s="27"/>
      <c r="E3" s="28" t="s">
        <v>60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47502000</v>
      </c>
      <c r="G5" s="4">
        <v>50036000</v>
      </c>
      <c r="H5" s="4">
        <v>51877000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15897000</v>
      </c>
      <c r="G7" s="7">
        <f>SUM(G8:G17)</f>
        <v>16572000</v>
      </c>
      <c r="H7" s="7">
        <f>SUM(H8:H17)</f>
        <v>17285000</v>
      </c>
    </row>
    <row r="8" spans="1:8" ht="12.75">
      <c r="A8" s="27"/>
      <c r="B8" s="27"/>
      <c r="C8" s="27"/>
      <c r="D8" s="27"/>
      <c r="E8" s="32" t="s">
        <v>9</v>
      </c>
      <c r="F8" s="14">
        <v>15897000</v>
      </c>
      <c r="G8" s="14">
        <v>16572000</v>
      </c>
      <c r="H8" s="14">
        <v>17285000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3590000</v>
      </c>
      <c r="G18" s="4">
        <f>SUM(G19:G27)</f>
        <v>2600000</v>
      </c>
      <c r="H18" s="4">
        <f>SUM(H19:H27)</f>
        <v>2860000</v>
      </c>
    </row>
    <row r="19" spans="1:8" ht="12.75">
      <c r="A19" s="27"/>
      <c r="B19" s="27"/>
      <c r="C19" s="27"/>
      <c r="D19" s="27"/>
      <c r="E19" s="32" t="s">
        <v>20</v>
      </c>
      <c r="F19" s="21">
        <v>2345000</v>
      </c>
      <c r="G19" s="21">
        <v>2600000</v>
      </c>
      <c r="H19" s="21">
        <v>2860000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1245000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66989000</v>
      </c>
      <c r="G28" s="35">
        <f>+G5+G6+G7+G18</f>
        <v>69208000</v>
      </c>
      <c r="H28" s="35">
        <f>+H5+H6+H7+H18</f>
        <v>72022000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25855000</v>
      </c>
      <c r="G30" s="4">
        <f>SUM(G31:G36)</f>
        <v>23213000</v>
      </c>
      <c r="H30" s="4">
        <f>SUM(H31:H36)</f>
        <v>24559000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25855000</v>
      </c>
      <c r="G32" s="14">
        <v>23213000</v>
      </c>
      <c r="H32" s="14">
        <v>24559000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787000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>
        <v>787000</v>
      </c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26642000</v>
      </c>
      <c r="G39" s="23">
        <f>+G30+G37</f>
        <v>23213000</v>
      </c>
      <c r="H39" s="23">
        <f>+H30+H37</f>
        <v>24559000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93631000</v>
      </c>
      <c r="G40" s="24">
        <f>+G28+G39</f>
        <v>92421000</v>
      </c>
      <c r="H40" s="24">
        <f>+H28+H39</f>
        <v>96581000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1700000</v>
      </c>
      <c r="G45" s="7">
        <f>SUM(G47+G53+G59+G65+G71+G77+G83+G89+G95+G101+G107+G113)</f>
        <v>1750000</v>
      </c>
      <c r="H45" s="7">
        <f>SUM(H47+H53+H59+H65+H71+H77+H83+H89+H95+H101+H107+H113)</f>
        <v>1848000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1700000</v>
      </c>
      <c r="G47" s="4">
        <f>SUM(G48:G51)</f>
        <v>1750000</v>
      </c>
      <c r="H47" s="4">
        <f>SUM(H48:H51)</f>
        <v>1848000</v>
      </c>
    </row>
    <row r="48" spans="1:8" ht="12">
      <c r="A48" s="27"/>
      <c r="B48" s="27"/>
      <c r="C48" s="27"/>
      <c r="D48" s="27"/>
      <c r="E48" s="9" t="s">
        <v>80</v>
      </c>
      <c r="F48" s="10">
        <f>550000+1150000</f>
        <v>1700000</v>
      </c>
      <c r="G48" s="11">
        <f>550000+1200000</f>
        <v>1750000</v>
      </c>
      <c r="H48" s="12">
        <f>550000+1298000</f>
        <v>1848000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7"/>
      <c r="B54" s="27"/>
      <c r="C54" s="27"/>
      <c r="D54" s="27"/>
      <c r="E54" s="9"/>
      <c r="F54" s="10"/>
      <c r="G54" s="11"/>
      <c r="H54" s="12"/>
    </row>
    <row r="55" spans="1:8" ht="12" hidden="1">
      <c r="A55" s="27"/>
      <c r="B55" s="27"/>
      <c r="C55" s="27"/>
      <c r="D55" s="27"/>
      <c r="E55" s="9"/>
      <c r="F55" s="13"/>
      <c r="G55" s="14"/>
      <c r="H55" s="15"/>
    </row>
    <row r="56" spans="1:8" ht="12" hidden="1">
      <c r="A56" s="27"/>
      <c r="B56" s="27"/>
      <c r="C56" s="27"/>
      <c r="D56" s="27"/>
      <c r="E56" s="9"/>
      <c r="F56" s="13"/>
      <c r="G56" s="14"/>
      <c r="H56" s="15"/>
    </row>
    <row r="57" spans="1:8" ht="12" hidden="1">
      <c r="A57" s="27"/>
      <c r="B57" s="27"/>
      <c r="C57" s="27"/>
      <c r="D57" s="27"/>
      <c r="E57" s="9"/>
      <c r="F57" s="16"/>
      <c r="G57" s="17"/>
      <c r="H57" s="18"/>
    </row>
    <row r="58" spans="1:8" ht="12" hidden="1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7"/>
      <c r="B60" s="27"/>
      <c r="C60" s="27"/>
      <c r="D60" s="27"/>
      <c r="E60" s="9"/>
      <c r="F60" s="10"/>
      <c r="G60" s="11"/>
      <c r="H60" s="12"/>
    </row>
    <row r="61" spans="1:8" ht="12" hidden="1">
      <c r="A61" s="27"/>
      <c r="B61" s="27"/>
      <c r="C61" s="27"/>
      <c r="D61" s="27"/>
      <c r="E61" s="9"/>
      <c r="F61" s="13"/>
      <c r="G61" s="14"/>
      <c r="H61" s="15"/>
    </row>
    <row r="62" spans="1:8" ht="12" hidden="1">
      <c r="A62" s="27"/>
      <c r="B62" s="27"/>
      <c r="C62" s="27"/>
      <c r="D62" s="27"/>
      <c r="E62" s="9"/>
      <c r="F62" s="13"/>
      <c r="G62" s="14"/>
      <c r="H62" s="15"/>
    </row>
    <row r="63" spans="1:8" ht="12" hidden="1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 hidden="1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39" t="s">
        <v>78</v>
      </c>
      <c r="F120" s="40">
        <f>SUM(F45)</f>
        <v>1700000</v>
      </c>
      <c r="G120" s="40">
        <f>SUM(G45)</f>
        <v>1750000</v>
      </c>
      <c r="H120" s="40">
        <f>SUM(H45)</f>
        <v>1848000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6">
      <selection activeCell="G32" sqref="G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1" t="s">
        <v>0</v>
      </c>
      <c r="F1" s="41"/>
      <c r="G1" s="41"/>
      <c r="H1" s="41"/>
    </row>
    <row r="2" spans="1:8" ht="12">
      <c r="A2" s="27"/>
      <c r="B2" s="27"/>
      <c r="C2" s="27"/>
      <c r="D2" s="27"/>
      <c r="E2" s="42"/>
      <c r="F2" s="42"/>
      <c r="G2" s="42"/>
      <c r="H2" s="42"/>
    </row>
    <row r="3" spans="1:8" ht="25.5">
      <c r="A3" s="27"/>
      <c r="B3" s="27"/>
      <c r="C3" s="27"/>
      <c r="D3" s="27"/>
      <c r="E3" s="28" t="s">
        <v>61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170353000</v>
      </c>
      <c r="G5" s="4">
        <v>175330000</v>
      </c>
      <c r="H5" s="4">
        <v>178014000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63406000</v>
      </c>
      <c r="G7" s="7">
        <f>SUM(G8:G17)</f>
        <v>59096000</v>
      </c>
      <c r="H7" s="7">
        <f>SUM(H8:H17)</f>
        <v>78936000</v>
      </c>
    </row>
    <row r="8" spans="1:8" ht="12.75">
      <c r="A8" s="27"/>
      <c r="B8" s="27"/>
      <c r="C8" s="27"/>
      <c r="D8" s="27"/>
      <c r="E8" s="32" t="s">
        <v>9</v>
      </c>
      <c r="F8" s="14">
        <v>63406000</v>
      </c>
      <c r="G8" s="14">
        <v>51096000</v>
      </c>
      <c r="H8" s="14">
        <v>53936000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>
        <v>8000000</v>
      </c>
      <c r="H11" s="14">
        <v>25000000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3654000</v>
      </c>
      <c r="G18" s="4">
        <f>SUM(G19:G27)</f>
        <v>2600000</v>
      </c>
      <c r="H18" s="4">
        <f>SUM(H19:H27)</f>
        <v>2860000</v>
      </c>
    </row>
    <row r="19" spans="1:8" ht="12.75">
      <c r="A19" s="27"/>
      <c r="B19" s="27"/>
      <c r="C19" s="27"/>
      <c r="D19" s="27"/>
      <c r="E19" s="32" t="s">
        <v>20</v>
      </c>
      <c r="F19" s="21">
        <v>2345000</v>
      </c>
      <c r="G19" s="21">
        <v>2600000</v>
      </c>
      <c r="H19" s="21">
        <v>2860000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1309000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237413000</v>
      </c>
      <c r="G28" s="35">
        <f>+G5+G6+G7+G18</f>
        <v>237026000</v>
      </c>
      <c r="H28" s="35">
        <f>+H5+H6+H7+H18</f>
        <v>259810000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14458000</v>
      </c>
      <c r="G30" s="4">
        <f>SUM(G31:G36)</f>
        <v>15347000</v>
      </c>
      <c r="H30" s="4">
        <f>SUM(H31:H36)</f>
        <v>16661000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14458000</v>
      </c>
      <c r="G32" s="14">
        <v>15347000</v>
      </c>
      <c r="H32" s="14">
        <v>16661000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1000000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>
        <v>1000000</v>
      </c>
    </row>
    <row r="39" spans="1:8" ht="13.5">
      <c r="A39" s="27"/>
      <c r="B39" s="27"/>
      <c r="C39" s="27"/>
      <c r="D39" s="27"/>
      <c r="E39" s="34" t="s">
        <v>35</v>
      </c>
      <c r="F39" s="23">
        <f>+F30+F37</f>
        <v>14458000</v>
      </c>
      <c r="G39" s="23">
        <f>+G30+G37</f>
        <v>15347000</v>
      </c>
      <c r="H39" s="23">
        <f>+H30+H37</f>
        <v>17661000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251871000</v>
      </c>
      <c r="G40" s="24">
        <f>+G28+G39</f>
        <v>252373000</v>
      </c>
      <c r="H40" s="24">
        <f>+H28+H39</f>
        <v>277471000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1320000</v>
      </c>
      <c r="G45" s="7">
        <f>SUM(G47+G53+G59+G65+G71+G77+G83+G89+G95+G101+G107+G113)</f>
        <v>1420000</v>
      </c>
      <c r="H45" s="7">
        <f>SUM(H47+H53+H59+H65+H71+H77+H83+H89+H95+H101+H107+H113)</f>
        <v>1500000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1320000</v>
      </c>
      <c r="G47" s="4">
        <f>SUM(G48:G51)</f>
        <v>1420000</v>
      </c>
      <c r="H47" s="4">
        <f>SUM(H48:H51)</f>
        <v>1500000</v>
      </c>
    </row>
    <row r="48" spans="1:8" ht="12">
      <c r="A48" s="27"/>
      <c r="B48" s="27"/>
      <c r="C48" s="27"/>
      <c r="D48" s="27"/>
      <c r="E48" s="9" t="s">
        <v>80</v>
      </c>
      <c r="F48" s="10">
        <f>620000+700000</f>
        <v>1320000</v>
      </c>
      <c r="G48" s="11">
        <f>620000+800000</f>
        <v>1420000</v>
      </c>
      <c r="H48" s="12">
        <f>620000+880000</f>
        <v>1500000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7"/>
      <c r="B54" s="27"/>
      <c r="C54" s="27"/>
      <c r="D54" s="27"/>
      <c r="E54" s="9"/>
      <c r="F54" s="10"/>
      <c r="G54" s="11"/>
      <c r="H54" s="12"/>
    </row>
    <row r="55" spans="1:8" ht="12" hidden="1">
      <c r="A55" s="27"/>
      <c r="B55" s="27"/>
      <c r="C55" s="27"/>
      <c r="D55" s="27"/>
      <c r="E55" s="9"/>
      <c r="F55" s="13"/>
      <c r="G55" s="14"/>
      <c r="H55" s="15"/>
    </row>
    <row r="56" spans="1:8" ht="12" hidden="1">
      <c r="A56" s="27"/>
      <c r="B56" s="27"/>
      <c r="C56" s="27"/>
      <c r="D56" s="27"/>
      <c r="E56" s="9"/>
      <c r="F56" s="13"/>
      <c r="G56" s="14"/>
      <c r="H56" s="15"/>
    </row>
    <row r="57" spans="1:8" ht="12" hidden="1">
      <c r="A57" s="27"/>
      <c r="B57" s="27"/>
      <c r="C57" s="27"/>
      <c r="D57" s="27"/>
      <c r="E57" s="9"/>
      <c r="F57" s="16"/>
      <c r="G57" s="17"/>
      <c r="H57" s="18"/>
    </row>
    <row r="58" spans="1:8" ht="12" hidden="1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7"/>
      <c r="B60" s="27"/>
      <c r="C60" s="27"/>
      <c r="D60" s="27"/>
      <c r="E60" s="9"/>
      <c r="F60" s="10"/>
      <c r="G60" s="11"/>
      <c r="H60" s="12"/>
    </row>
    <row r="61" spans="1:8" ht="12" hidden="1">
      <c r="A61" s="27"/>
      <c r="B61" s="27"/>
      <c r="C61" s="27"/>
      <c r="D61" s="27"/>
      <c r="E61" s="9"/>
      <c r="F61" s="13"/>
      <c r="G61" s="14"/>
      <c r="H61" s="15"/>
    </row>
    <row r="62" spans="1:8" ht="12" hidden="1">
      <c r="A62" s="27"/>
      <c r="B62" s="27"/>
      <c r="C62" s="27"/>
      <c r="D62" s="27"/>
      <c r="E62" s="9"/>
      <c r="F62" s="13"/>
      <c r="G62" s="14"/>
      <c r="H62" s="15"/>
    </row>
    <row r="63" spans="1:8" ht="12" hidden="1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 hidden="1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39" t="s">
        <v>78</v>
      </c>
      <c r="F120" s="40">
        <f>SUM(F45)</f>
        <v>1320000</v>
      </c>
      <c r="G120" s="40">
        <f>SUM(G45)</f>
        <v>1420000</v>
      </c>
      <c r="H120" s="40">
        <f>SUM(H45)</f>
        <v>1500000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9">
      <selection activeCell="G32" sqref="G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1" t="s">
        <v>0</v>
      </c>
      <c r="F1" s="41"/>
      <c r="G1" s="41"/>
      <c r="H1" s="41"/>
    </row>
    <row r="2" spans="1:8" ht="12">
      <c r="A2" s="27"/>
      <c r="B2" s="27"/>
      <c r="C2" s="27"/>
      <c r="D2" s="27"/>
      <c r="E2" s="42"/>
      <c r="F2" s="42"/>
      <c r="G2" s="42"/>
      <c r="H2" s="42"/>
    </row>
    <row r="3" spans="1:8" ht="25.5">
      <c r="A3" s="27"/>
      <c r="B3" s="27"/>
      <c r="C3" s="27"/>
      <c r="D3" s="27"/>
      <c r="E3" s="28" t="s">
        <v>62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41695000</v>
      </c>
      <c r="G5" s="4">
        <v>44556000</v>
      </c>
      <c r="H5" s="4">
        <v>46677000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23977000</v>
      </c>
      <c r="G7" s="7">
        <f>SUM(G8:G17)</f>
        <v>23595000</v>
      </c>
      <c r="H7" s="7">
        <f>SUM(H8:H17)</f>
        <v>28248000</v>
      </c>
    </row>
    <row r="8" spans="1:8" ht="12.75">
      <c r="A8" s="27"/>
      <c r="B8" s="27"/>
      <c r="C8" s="27"/>
      <c r="D8" s="27"/>
      <c r="E8" s="32" t="s">
        <v>9</v>
      </c>
      <c r="F8" s="14">
        <v>14977000</v>
      </c>
      <c r="G8" s="14">
        <v>15595000</v>
      </c>
      <c r="H8" s="14">
        <v>16248000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9000000</v>
      </c>
      <c r="G11" s="14">
        <v>8000000</v>
      </c>
      <c r="H11" s="14">
        <v>12000000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3333000</v>
      </c>
      <c r="G18" s="4">
        <f>SUM(G19:G27)</f>
        <v>2400000</v>
      </c>
      <c r="H18" s="4">
        <f>SUM(H19:H27)</f>
        <v>2660000</v>
      </c>
    </row>
    <row r="19" spans="1:8" ht="12.75">
      <c r="A19" s="27"/>
      <c r="B19" s="27"/>
      <c r="C19" s="27"/>
      <c r="D19" s="27"/>
      <c r="E19" s="32" t="s">
        <v>20</v>
      </c>
      <c r="F19" s="21">
        <v>2145000</v>
      </c>
      <c r="G19" s="21">
        <v>2400000</v>
      </c>
      <c r="H19" s="21">
        <v>2660000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1188000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69005000</v>
      </c>
      <c r="G28" s="35">
        <f>+G5+G6+G7+G18</f>
        <v>70551000</v>
      </c>
      <c r="H28" s="35">
        <f>+H5+H6+H7+H18</f>
        <v>77585000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147000</v>
      </c>
      <c r="G30" s="4">
        <f>SUM(G31:G36)</f>
        <v>107000</v>
      </c>
      <c r="H30" s="4">
        <f>SUM(H31:H36)</f>
        <v>113000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147000</v>
      </c>
      <c r="G32" s="14">
        <v>107000</v>
      </c>
      <c r="H32" s="14">
        <v>113000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1000000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>
        <v>1000000</v>
      </c>
    </row>
    <row r="39" spans="1:8" ht="13.5">
      <c r="A39" s="27"/>
      <c r="B39" s="27"/>
      <c r="C39" s="27"/>
      <c r="D39" s="27"/>
      <c r="E39" s="34" t="s">
        <v>35</v>
      </c>
      <c r="F39" s="23">
        <f>+F30+F37</f>
        <v>147000</v>
      </c>
      <c r="G39" s="23">
        <f>+G30+G37</f>
        <v>107000</v>
      </c>
      <c r="H39" s="23">
        <f>+H30+H37</f>
        <v>1113000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69152000</v>
      </c>
      <c r="G40" s="24">
        <f>+G28+G39</f>
        <v>70658000</v>
      </c>
      <c r="H40" s="24">
        <f>+H28+H39</f>
        <v>78698000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1000000</v>
      </c>
      <c r="G45" s="7">
        <f>SUM(G47+G53+G59+G65+G71+G77+G83+G89+G95+G101+G107+G113)</f>
        <v>1150000</v>
      </c>
      <c r="H45" s="7">
        <f>SUM(H47+H53+H59+H65+H71+H77+H83+H89+H95+H101+H107+H113)</f>
        <v>1214000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1000000</v>
      </c>
      <c r="G47" s="4">
        <f>SUM(G48:G51)</f>
        <v>1150000</v>
      </c>
      <c r="H47" s="4">
        <f>SUM(H48:H51)</f>
        <v>1214000</v>
      </c>
    </row>
    <row r="48" spans="1:8" ht="12">
      <c r="A48" s="27"/>
      <c r="B48" s="27"/>
      <c r="C48" s="27"/>
      <c r="D48" s="27"/>
      <c r="E48" s="9" t="s">
        <v>80</v>
      </c>
      <c r="F48" s="10">
        <f>400000+600000</f>
        <v>1000000</v>
      </c>
      <c r="G48" s="11">
        <f>400000+750000</f>
        <v>1150000</v>
      </c>
      <c r="H48" s="12">
        <f>400000+814000</f>
        <v>1214000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7"/>
      <c r="B54" s="27"/>
      <c r="C54" s="27"/>
      <c r="D54" s="27"/>
      <c r="E54" s="9"/>
      <c r="F54" s="10"/>
      <c r="G54" s="11"/>
      <c r="H54" s="12"/>
    </row>
    <row r="55" spans="1:8" ht="12" hidden="1">
      <c r="A55" s="27"/>
      <c r="B55" s="27"/>
      <c r="C55" s="27"/>
      <c r="D55" s="27"/>
      <c r="E55" s="9"/>
      <c r="F55" s="13"/>
      <c r="G55" s="14"/>
      <c r="H55" s="15"/>
    </row>
    <row r="56" spans="1:8" ht="12" hidden="1">
      <c r="A56" s="27"/>
      <c r="B56" s="27"/>
      <c r="C56" s="27"/>
      <c r="D56" s="27"/>
      <c r="E56" s="9"/>
      <c r="F56" s="13"/>
      <c r="G56" s="14"/>
      <c r="H56" s="15"/>
    </row>
    <row r="57" spans="1:8" ht="12" hidden="1">
      <c r="A57" s="27"/>
      <c r="B57" s="27"/>
      <c r="C57" s="27"/>
      <c r="D57" s="27"/>
      <c r="E57" s="9"/>
      <c r="F57" s="16"/>
      <c r="G57" s="17"/>
      <c r="H57" s="18"/>
    </row>
    <row r="58" spans="1:8" ht="12" hidden="1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7"/>
      <c r="B60" s="27"/>
      <c r="C60" s="27"/>
      <c r="D60" s="27"/>
      <c r="E60" s="9"/>
      <c r="F60" s="10"/>
      <c r="G60" s="11"/>
      <c r="H60" s="12"/>
    </row>
    <row r="61" spans="1:8" ht="12" hidden="1">
      <c r="A61" s="27"/>
      <c r="B61" s="27"/>
      <c r="C61" s="27"/>
      <c r="D61" s="27"/>
      <c r="E61" s="9"/>
      <c r="F61" s="13"/>
      <c r="G61" s="14"/>
      <c r="H61" s="15"/>
    </row>
    <row r="62" spans="1:8" ht="12" hidden="1">
      <c r="A62" s="27"/>
      <c r="B62" s="27"/>
      <c r="C62" s="27"/>
      <c r="D62" s="27"/>
      <c r="E62" s="9"/>
      <c r="F62" s="13"/>
      <c r="G62" s="14"/>
      <c r="H62" s="15"/>
    </row>
    <row r="63" spans="1:8" ht="12" hidden="1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 hidden="1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39" t="s">
        <v>78</v>
      </c>
      <c r="F120" s="40">
        <f>SUM(F45)</f>
        <v>1000000</v>
      </c>
      <c r="G120" s="40">
        <f>SUM(G45)</f>
        <v>1150000</v>
      </c>
      <c r="H120" s="40">
        <f>SUM(H45)</f>
        <v>1214000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6">
      <selection activeCell="G32" sqref="G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1" t="s">
        <v>0</v>
      </c>
      <c r="F1" s="41"/>
      <c r="G1" s="41"/>
      <c r="H1" s="41"/>
    </row>
    <row r="2" spans="1:8" ht="12">
      <c r="A2" s="27"/>
      <c r="B2" s="27"/>
      <c r="C2" s="27"/>
      <c r="D2" s="27"/>
      <c r="E2" s="42"/>
      <c r="F2" s="42"/>
      <c r="G2" s="42"/>
      <c r="H2" s="42"/>
    </row>
    <row r="3" spans="1:8" ht="25.5">
      <c r="A3" s="27"/>
      <c r="B3" s="27"/>
      <c r="C3" s="27"/>
      <c r="D3" s="27"/>
      <c r="E3" s="28" t="s">
        <v>63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103799000</v>
      </c>
      <c r="G5" s="4">
        <v>108496000</v>
      </c>
      <c r="H5" s="4">
        <v>111421000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30539000</v>
      </c>
      <c r="G7" s="7">
        <f>SUM(G8:G17)</f>
        <v>38122000</v>
      </c>
      <c r="H7" s="7">
        <f>SUM(H8:H17)</f>
        <v>45793000</v>
      </c>
    </row>
    <row r="8" spans="1:8" ht="12.75">
      <c r="A8" s="27"/>
      <c r="B8" s="27"/>
      <c r="C8" s="27"/>
      <c r="D8" s="27"/>
      <c r="E8" s="32" t="s">
        <v>9</v>
      </c>
      <c r="F8" s="14">
        <v>30539000</v>
      </c>
      <c r="G8" s="14">
        <v>32122000</v>
      </c>
      <c r="H8" s="14">
        <v>33793000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>
        <v>6000000</v>
      </c>
      <c r="H11" s="14">
        <v>12000000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6301000</v>
      </c>
      <c r="G18" s="4">
        <f>SUM(G19:G27)</f>
        <v>3305000</v>
      </c>
      <c r="H18" s="4">
        <f>SUM(H19:H27)</f>
        <v>3348000</v>
      </c>
    </row>
    <row r="19" spans="1:8" ht="12.75">
      <c r="A19" s="27"/>
      <c r="B19" s="27"/>
      <c r="C19" s="27"/>
      <c r="D19" s="27"/>
      <c r="E19" s="32" t="s">
        <v>20</v>
      </c>
      <c r="F19" s="21">
        <v>3076000</v>
      </c>
      <c r="G19" s="21">
        <v>3305000</v>
      </c>
      <c r="H19" s="21">
        <v>3348000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3225000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140639000</v>
      </c>
      <c r="G28" s="35">
        <f>+G5+G6+G7+G18</f>
        <v>149923000</v>
      </c>
      <c r="H28" s="35">
        <f>+H5+H6+H7+H18</f>
        <v>160562000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28995000</v>
      </c>
      <c r="G30" s="4">
        <f>SUM(G31:G36)</f>
        <v>32879000</v>
      </c>
      <c r="H30" s="4">
        <f>SUM(H31:H36)</f>
        <v>34574000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28995000</v>
      </c>
      <c r="G32" s="14">
        <v>32879000</v>
      </c>
      <c r="H32" s="14">
        <v>34574000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760000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>
        <v>760000</v>
      </c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28995000</v>
      </c>
      <c r="G39" s="23">
        <f>+G30+G37</f>
        <v>33639000</v>
      </c>
      <c r="H39" s="23">
        <f>+H30+H37</f>
        <v>34574000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169634000</v>
      </c>
      <c r="G40" s="24">
        <f>+G28+G39</f>
        <v>183562000</v>
      </c>
      <c r="H40" s="24">
        <f>+H28+H39</f>
        <v>195136000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1280000</v>
      </c>
      <c r="G45" s="7">
        <f>SUM(G47+G53+G59+G65+G71+G77+G83+G89+G95+G101+G107+G113)</f>
        <v>1380000</v>
      </c>
      <c r="H45" s="7">
        <f>SUM(H47+H53+H59+H65+H71+H77+H83+H89+H95+H101+H107+H113)</f>
        <v>1457000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1280000</v>
      </c>
      <c r="G47" s="4">
        <f>SUM(G48:G51)</f>
        <v>1380000</v>
      </c>
      <c r="H47" s="4">
        <f>SUM(H48:H51)</f>
        <v>1457000</v>
      </c>
    </row>
    <row r="48" spans="1:8" ht="12">
      <c r="A48" s="27"/>
      <c r="B48" s="27"/>
      <c r="C48" s="27"/>
      <c r="D48" s="27"/>
      <c r="E48" s="9" t="s">
        <v>80</v>
      </c>
      <c r="F48" s="10">
        <f>580000+700000</f>
        <v>1280000</v>
      </c>
      <c r="G48" s="11">
        <f>580000+800000</f>
        <v>1380000</v>
      </c>
      <c r="H48" s="12">
        <f>580000+877000</f>
        <v>1457000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7"/>
      <c r="B54" s="27"/>
      <c r="C54" s="27"/>
      <c r="D54" s="27"/>
      <c r="E54" s="9"/>
      <c r="F54" s="10"/>
      <c r="G54" s="11"/>
      <c r="H54" s="12"/>
    </row>
    <row r="55" spans="1:8" ht="12" hidden="1">
      <c r="A55" s="27"/>
      <c r="B55" s="27"/>
      <c r="C55" s="27"/>
      <c r="D55" s="27"/>
      <c r="E55" s="9"/>
      <c r="F55" s="13"/>
      <c r="G55" s="14"/>
      <c r="H55" s="15"/>
    </row>
    <row r="56" spans="1:8" ht="12" hidden="1">
      <c r="A56" s="27"/>
      <c r="B56" s="27"/>
      <c r="C56" s="27"/>
      <c r="D56" s="27"/>
      <c r="E56" s="9"/>
      <c r="F56" s="13"/>
      <c r="G56" s="14"/>
      <c r="H56" s="15"/>
    </row>
    <row r="57" spans="1:8" ht="12" hidden="1">
      <c r="A57" s="27"/>
      <c r="B57" s="27"/>
      <c r="C57" s="27"/>
      <c r="D57" s="27"/>
      <c r="E57" s="9"/>
      <c r="F57" s="16"/>
      <c r="G57" s="17"/>
      <c r="H57" s="18"/>
    </row>
    <row r="58" spans="1:8" ht="12" hidden="1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7"/>
      <c r="B60" s="27"/>
      <c r="C60" s="27"/>
      <c r="D60" s="27"/>
      <c r="E60" s="9"/>
      <c r="F60" s="10"/>
      <c r="G60" s="11"/>
      <c r="H60" s="12"/>
    </row>
    <row r="61" spans="1:8" ht="12" hidden="1">
      <c r="A61" s="27"/>
      <c r="B61" s="27"/>
      <c r="C61" s="27"/>
      <c r="D61" s="27"/>
      <c r="E61" s="9"/>
      <c r="F61" s="13"/>
      <c r="G61" s="14"/>
      <c r="H61" s="15"/>
    </row>
    <row r="62" spans="1:8" ht="12" hidden="1">
      <c r="A62" s="27"/>
      <c r="B62" s="27"/>
      <c r="C62" s="27"/>
      <c r="D62" s="27"/>
      <c r="E62" s="9"/>
      <c r="F62" s="13"/>
      <c r="G62" s="14"/>
      <c r="H62" s="15"/>
    </row>
    <row r="63" spans="1:8" ht="12" hidden="1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 hidden="1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39" t="s">
        <v>78</v>
      </c>
      <c r="F120" s="40">
        <f>SUM(F45)</f>
        <v>1280000</v>
      </c>
      <c r="G120" s="40">
        <f>SUM(G45)</f>
        <v>1380000</v>
      </c>
      <c r="H120" s="40">
        <f>SUM(H45)</f>
        <v>1457000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6">
      <selection activeCell="F32" sqref="F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1" t="s">
        <v>0</v>
      </c>
      <c r="F1" s="41"/>
      <c r="G1" s="41"/>
      <c r="H1" s="41"/>
    </row>
    <row r="2" spans="1:8" ht="12">
      <c r="A2" s="27"/>
      <c r="B2" s="27"/>
      <c r="C2" s="27"/>
      <c r="D2" s="27"/>
      <c r="E2" s="42"/>
      <c r="F2" s="42"/>
      <c r="G2" s="42"/>
      <c r="H2" s="42"/>
    </row>
    <row r="3" spans="1:8" ht="25.5">
      <c r="A3" s="27"/>
      <c r="B3" s="27"/>
      <c r="C3" s="27"/>
      <c r="D3" s="27"/>
      <c r="E3" s="28" t="s">
        <v>64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308448000</v>
      </c>
      <c r="G5" s="4">
        <v>338013000</v>
      </c>
      <c r="H5" s="4">
        <v>361371000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403328000</v>
      </c>
      <c r="G7" s="7">
        <f>SUM(G8:G17)</f>
        <v>420452000</v>
      </c>
      <c r="H7" s="7">
        <f>SUM(H8:H17)</f>
        <v>395932000</v>
      </c>
    </row>
    <row r="8" spans="1:8" ht="12.75">
      <c r="A8" s="27"/>
      <c r="B8" s="27"/>
      <c r="C8" s="27"/>
      <c r="D8" s="27"/>
      <c r="E8" s="32" t="s">
        <v>9</v>
      </c>
      <c r="F8" s="14">
        <v>140903000</v>
      </c>
      <c r="G8" s="14">
        <v>149327000</v>
      </c>
      <c r="H8" s="14">
        <v>158218000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>
        <v>2439000</v>
      </c>
      <c r="G13" s="14">
        <v>2568000</v>
      </c>
      <c r="H13" s="14">
        <v>2714000</v>
      </c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>
        <v>182000000</v>
      </c>
      <c r="G15" s="21">
        <v>157000000</v>
      </c>
      <c r="H15" s="21">
        <v>130000000</v>
      </c>
    </row>
    <row r="16" spans="1:8" ht="12.75">
      <c r="A16" s="27"/>
      <c r="B16" s="27"/>
      <c r="C16" s="27"/>
      <c r="D16" s="27"/>
      <c r="E16" s="32" t="s">
        <v>17</v>
      </c>
      <c r="F16" s="14">
        <v>77986000</v>
      </c>
      <c r="G16" s="14">
        <v>111557000</v>
      </c>
      <c r="H16" s="14">
        <v>105000000</v>
      </c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6092000</v>
      </c>
      <c r="G18" s="4">
        <f>SUM(G19:G27)</f>
        <v>1505000</v>
      </c>
      <c r="H18" s="4">
        <f>SUM(H19:H27)</f>
        <v>1765000</v>
      </c>
    </row>
    <row r="19" spans="1:8" ht="12.75">
      <c r="A19" s="27"/>
      <c r="B19" s="27"/>
      <c r="C19" s="27"/>
      <c r="D19" s="27"/>
      <c r="E19" s="32" t="s">
        <v>20</v>
      </c>
      <c r="F19" s="21">
        <v>1250000</v>
      </c>
      <c r="G19" s="21">
        <v>1505000</v>
      </c>
      <c r="H19" s="21">
        <v>1765000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4842000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717868000</v>
      </c>
      <c r="G28" s="35">
        <f>+G5+G6+G7+G18</f>
        <v>759970000</v>
      </c>
      <c r="H28" s="35">
        <f>+H5+H6+H7+H18</f>
        <v>759068000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1637000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>
        <v>1637000</v>
      </c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1637000</v>
      </c>
      <c r="G39" s="23">
        <f>+G30+G37</f>
        <v>0</v>
      </c>
      <c r="H39" s="23">
        <f>+H30+H37</f>
        <v>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719505000</v>
      </c>
      <c r="G40" s="24">
        <f>+G28+G39</f>
        <v>759970000</v>
      </c>
      <c r="H40" s="24">
        <f>+H28+H39</f>
        <v>759068000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 customHeight="1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 customHeight="1">
      <c r="A45" s="27"/>
      <c r="B45" s="27"/>
      <c r="C45" s="27"/>
      <c r="D45" s="27"/>
      <c r="E45" s="3" t="s">
        <v>76</v>
      </c>
      <c r="F45" s="7">
        <f>SUM(F47+F53+F59+F65+F71+F77+F83+F89+F95+F101+F107+F113)</f>
        <v>0</v>
      </c>
      <c r="G45" s="7">
        <f>SUM(G47+G53+G59+G65+G71+G77+G83+G89+G95+G101+G107+G113)</f>
        <v>0</v>
      </c>
      <c r="H45" s="7">
        <f>SUM(H47+H53+H59+H65+H71+H77+H83+H89+H95+H101+H107+H113)</f>
        <v>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7"/>
      <c r="B48" s="27"/>
      <c r="C48" s="27"/>
      <c r="D48" s="27"/>
      <c r="E48" s="9" t="s">
        <v>80</v>
      </c>
      <c r="F48" s="10"/>
      <c r="G48" s="11"/>
      <c r="H48" s="12"/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 customHeight="1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7"/>
      <c r="B54" s="27"/>
      <c r="C54" s="27"/>
      <c r="D54" s="27"/>
      <c r="E54" s="9"/>
      <c r="F54" s="10"/>
      <c r="G54" s="11"/>
      <c r="H54" s="12"/>
    </row>
    <row r="55" spans="1:8" ht="12" hidden="1">
      <c r="A55" s="27"/>
      <c r="B55" s="27"/>
      <c r="C55" s="27"/>
      <c r="D55" s="27"/>
      <c r="E55" s="9"/>
      <c r="F55" s="13"/>
      <c r="G55" s="14"/>
      <c r="H55" s="15"/>
    </row>
    <row r="56" spans="1:8" ht="12" hidden="1">
      <c r="A56" s="27"/>
      <c r="B56" s="27"/>
      <c r="C56" s="27"/>
      <c r="D56" s="27"/>
      <c r="E56" s="9"/>
      <c r="F56" s="13"/>
      <c r="G56" s="14"/>
      <c r="H56" s="15"/>
    </row>
    <row r="57" spans="1:8" ht="12" hidden="1">
      <c r="A57" s="27"/>
      <c r="B57" s="27"/>
      <c r="C57" s="27"/>
      <c r="D57" s="27"/>
      <c r="E57" s="9"/>
      <c r="F57" s="16"/>
      <c r="G57" s="17"/>
      <c r="H57" s="18"/>
    </row>
    <row r="58" spans="1:8" ht="12" hidden="1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7"/>
      <c r="B60" s="27"/>
      <c r="C60" s="27"/>
      <c r="D60" s="27"/>
      <c r="E60" s="9"/>
      <c r="F60" s="10"/>
      <c r="G60" s="11"/>
      <c r="H60" s="12"/>
    </row>
    <row r="61" spans="1:8" ht="12.75" customHeight="1" hidden="1">
      <c r="A61" s="27"/>
      <c r="B61" s="27"/>
      <c r="C61" s="27"/>
      <c r="D61" s="27"/>
      <c r="E61" s="9"/>
      <c r="F61" s="13"/>
      <c r="G61" s="14"/>
      <c r="H61" s="15"/>
    </row>
    <row r="62" spans="1:8" ht="12" hidden="1">
      <c r="A62" s="27"/>
      <c r="B62" s="27"/>
      <c r="C62" s="27"/>
      <c r="D62" s="27"/>
      <c r="E62" s="9"/>
      <c r="F62" s="13"/>
      <c r="G62" s="14"/>
      <c r="H62" s="15"/>
    </row>
    <row r="63" spans="1:8" ht="12" hidden="1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.75" customHeight="1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 hidden="1">
      <c r="E118" s="19"/>
      <c r="F118" s="20"/>
      <c r="G118" s="20"/>
      <c r="H118" s="20"/>
    </row>
    <row r="119" spans="5:8" ht="12.75">
      <c r="E119" s="43"/>
      <c r="F119" s="44"/>
      <c r="G119" s="44"/>
      <c r="H119" s="44"/>
    </row>
    <row r="120" spans="5:8" ht="12.75">
      <c r="E120" s="39" t="s">
        <v>78</v>
      </c>
      <c r="F120" s="40">
        <f>SUM(F45)</f>
        <v>0</v>
      </c>
      <c r="G120" s="40">
        <f>SUM(G45)</f>
        <v>0</v>
      </c>
      <c r="H120" s="40">
        <f>SUM(H45)</f>
        <v>0</v>
      </c>
    </row>
    <row r="121" spans="5:8" ht="12.75">
      <c r="E121" s="43" t="s">
        <v>49</v>
      </c>
      <c r="F121" s="44"/>
      <c r="G121" s="44"/>
      <c r="H121" s="44"/>
    </row>
    <row r="122" spans="5:8" ht="12.75">
      <c r="E122" s="43"/>
      <c r="F122" s="44"/>
      <c r="G122" s="44"/>
      <c r="H122" s="44"/>
    </row>
    <row r="123" spans="5:8" ht="12.75">
      <c r="E123" s="43" t="s">
        <v>50</v>
      </c>
      <c r="F123" s="44"/>
      <c r="G123" s="44"/>
      <c r="H123" s="44"/>
    </row>
    <row r="124" spans="5:8" ht="12">
      <c r="E124" s="1" t="s">
        <v>65</v>
      </c>
      <c r="F124" s="26">
        <v>17444000</v>
      </c>
      <c r="G124" s="26">
        <v>19447000</v>
      </c>
      <c r="H124" s="26">
        <v>21556000</v>
      </c>
    </row>
    <row r="125" spans="5:8" ht="12">
      <c r="E125" s="1" t="s">
        <v>66</v>
      </c>
      <c r="F125" s="26">
        <v>15664000</v>
      </c>
      <c r="G125" s="26">
        <v>16114000</v>
      </c>
      <c r="H125" s="26">
        <v>17886000</v>
      </c>
    </row>
    <row r="126" spans="5:8" ht="12">
      <c r="E126" s="1" t="s">
        <v>67</v>
      </c>
      <c r="F126" s="26">
        <v>55007000</v>
      </c>
      <c r="G126" s="26">
        <v>54278000</v>
      </c>
      <c r="H126" s="26">
        <v>59155000</v>
      </c>
    </row>
    <row r="127" spans="5:8" ht="12">
      <c r="E127" s="1" t="s">
        <v>68</v>
      </c>
      <c r="F127" s="26"/>
      <c r="G127" s="26"/>
      <c r="H127" s="26"/>
    </row>
    <row r="128" spans="5:8" ht="12">
      <c r="E128" s="1" t="s">
        <v>69</v>
      </c>
      <c r="F128" s="26">
        <v>14907000</v>
      </c>
      <c r="G128" s="26">
        <v>15982000</v>
      </c>
      <c r="H128" s="26">
        <v>17797000</v>
      </c>
    </row>
    <row r="129" spans="5:8" ht="12">
      <c r="E129" s="1" t="s">
        <v>70</v>
      </c>
      <c r="F129" s="26">
        <v>31934000</v>
      </c>
      <c r="G129" s="26">
        <v>33152000</v>
      </c>
      <c r="H129" s="26">
        <v>36184000</v>
      </c>
    </row>
    <row r="130" spans="5:8" ht="12.75">
      <c r="E130" s="43"/>
      <c r="F130" s="44"/>
      <c r="G130" s="44"/>
      <c r="H130" s="44"/>
    </row>
    <row r="131" spans="5:8" ht="12.75">
      <c r="E131" s="43" t="s">
        <v>56</v>
      </c>
      <c r="F131" s="44"/>
      <c r="G131" s="44"/>
      <c r="H131" s="44"/>
    </row>
    <row r="132" spans="5:8" ht="12">
      <c r="E132" s="1" t="s">
        <v>65</v>
      </c>
      <c r="F132" s="26">
        <v>13523000</v>
      </c>
      <c r="G132" s="26">
        <v>14691000</v>
      </c>
      <c r="H132" s="26">
        <v>15853000</v>
      </c>
    </row>
    <row r="133" spans="5:8" ht="12">
      <c r="E133" s="1" t="s">
        <v>66</v>
      </c>
      <c r="F133" s="26">
        <v>12143000</v>
      </c>
      <c r="G133" s="26">
        <v>12173000</v>
      </c>
      <c r="H133" s="26">
        <v>13154000</v>
      </c>
    </row>
    <row r="134" spans="5:8" ht="12">
      <c r="E134" s="1" t="s">
        <v>67</v>
      </c>
      <c r="F134" s="26">
        <v>42642000</v>
      </c>
      <c r="G134" s="26">
        <v>41004000</v>
      </c>
      <c r="H134" s="26">
        <v>43504000</v>
      </c>
    </row>
    <row r="135" spans="5:8" ht="12">
      <c r="E135" s="1" t="s">
        <v>68</v>
      </c>
      <c r="F135" s="26"/>
      <c r="G135" s="26"/>
      <c r="H135" s="26"/>
    </row>
    <row r="136" spans="5:8" ht="12">
      <c r="E136" s="1" t="s">
        <v>69</v>
      </c>
      <c r="F136" s="26">
        <v>11556000</v>
      </c>
      <c r="G136" s="26">
        <v>12074000</v>
      </c>
      <c r="H136" s="26">
        <v>13088000</v>
      </c>
    </row>
    <row r="137" spans="5:8" ht="12">
      <c r="E137" s="1" t="s">
        <v>70</v>
      </c>
      <c r="F137" s="26">
        <v>24756000</v>
      </c>
      <c r="G137" s="26">
        <v>25045000</v>
      </c>
      <c r="H137" s="26">
        <v>26611000</v>
      </c>
    </row>
    <row r="138" spans="5:8" ht="12.75">
      <c r="E138" s="43"/>
      <c r="F138" s="44"/>
      <c r="G138" s="44"/>
      <c r="H138" s="44"/>
    </row>
    <row r="139" spans="5:8" ht="12.75">
      <c r="E139" s="43" t="s">
        <v>57</v>
      </c>
      <c r="F139" s="44"/>
      <c r="G139" s="44"/>
      <c r="H139" s="44"/>
    </row>
    <row r="140" spans="5:8" ht="12">
      <c r="E140" s="1" t="s">
        <v>65</v>
      </c>
      <c r="F140" s="26"/>
      <c r="G140" s="26"/>
      <c r="H140" s="26"/>
    </row>
    <row r="141" spans="5:8" ht="12">
      <c r="E141" s="1" t="s">
        <v>66</v>
      </c>
      <c r="F141" s="26"/>
      <c r="G141" s="26"/>
      <c r="H141" s="26"/>
    </row>
    <row r="142" spans="5:8" ht="12">
      <c r="E142" s="1" t="s">
        <v>67</v>
      </c>
      <c r="F142" s="26"/>
      <c r="G142" s="26"/>
      <c r="H142" s="26"/>
    </row>
    <row r="143" spans="5:8" ht="12">
      <c r="E143" s="1" t="s">
        <v>68</v>
      </c>
      <c r="F143" s="26"/>
      <c r="G143" s="26"/>
      <c r="H143" s="26"/>
    </row>
    <row r="144" spans="5:8" ht="12">
      <c r="E144" s="1" t="s">
        <v>69</v>
      </c>
      <c r="F144" s="26"/>
      <c r="G144" s="26"/>
      <c r="H144" s="26"/>
    </row>
    <row r="145" spans="5:8" ht="12">
      <c r="E145" s="1" t="s">
        <v>70</v>
      </c>
      <c r="F145" s="26"/>
      <c r="G145" s="26"/>
      <c r="H145" s="26"/>
    </row>
    <row r="146" spans="5:8" ht="12.75">
      <c r="E146" s="43"/>
      <c r="F146" s="44"/>
      <c r="G146" s="44"/>
      <c r="H146" s="44"/>
    </row>
    <row r="147" spans="5:8" ht="12.75">
      <c r="E147" s="43"/>
      <c r="F147" s="44"/>
      <c r="G147" s="44"/>
      <c r="H147" s="44"/>
    </row>
    <row r="148" spans="5:8" ht="12.75">
      <c r="E148" s="43" t="s">
        <v>58</v>
      </c>
      <c r="F148" s="44"/>
      <c r="G148" s="44"/>
      <c r="H148" s="44"/>
    </row>
    <row r="149" spans="5:8" ht="12.75">
      <c r="E149" s="43"/>
      <c r="F149" s="44"/>
      <c r="G149" s="44"/>
      <c r="H149" s="44"/>
    </row>
    <row r="150" spans="5:8" ht="12">
      <c r="E150" s="1" t="s">
        <v>65</v>
      </c>
      <c r="F150" s="26">
        <v>11716000</v>
      </c>
      <c r="G150" s="26">
        <v>12443000</v>
      </c>
      <c r="H150" s="26">
        <v>13209000</v>
      </c>
    </row>
    <row r="151" spans="5:8" ht="12">
      <c r="E151" s="1" t="s">
        <v>66</v>
      </c>
      <c r="F151" s="26">
        <v>9999000</v>
      </c>
      <c r="G151" s="26">
        <v>10619000</v>
      </c>
      <c r="H151" s="26">
        <v>11273000</v>
      </c>
    </row>
    <row r="152" spans="5:8" ht="12">
      <c r="E152" s="1" t="s">
        <v>67</v>
      </c>
      <c r="F152" s="26">
        <v>72942000</v>
      </c>
      <c r="G152" s="26">
        <v>77463000</v>
      </c>
      <c r="H152" s="26">
        <v>82235000</v>
      </c>
    </row>
    <row r="153" spans="5:8" ht="12">
      <c r="E153" s="1" t="s">
        <v>68</v>
      </c>
      <c r="F153" s="26"/>
      <c r="G153" s="26"/>
      <c r="H153" s="26"/>
    </row>
    <row r="154" spans="5:8" ht="12">
      <c r="E154" s="1" t="s">
        <v>69</v>
      </c>
      <c r="F154" s="26">
        <v>4045000</v>
      </c>
      <c r="G154" s="26">
        <v>4296000</v>
      </c>
      <c r="H154" s="26">
        <v>4560000</v>
      </c>
    </row>
    <row r="155" spans="5:8" ht="12">
      <c r="E155" s="1" t="s">
        <v>70</v>
      </c>
      <c r="F155" s="26">
        <v>37200000</v>
      </c>
      <c r="G155" s="26">
        <v>39506000</v>
      </c>
      <c r="H155" s="26">
        <v>41940000</v>
      </c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</sheetData>
  <sheetProtection/>
  <mergeCells count="14">
    <mergeCell ref="E148:H148"/>
    <mergeCell ref="E149:H149"/>
    <mergeCell ref="E123:H123"/>
    <mergeCell ref="E130:H130"/>
    <mergeCell ref="E131:H131"/>
    <mergeCell ref="E138:H138"/>
    <mergeCell ref="E139:H139"/>
    <mergeCell ref="E146:H146"/>
    <mergeCell ref="E1:H1"/>
    <mergeCell ref="E2:H2"/>
    <mergeCell ref="E119:H119"/>
    <mergeCell ref="E121:H121"/>
    <mergeCell ref="E122:H122"/>
    <mergeCell ref="E147:H147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3">
      <selection activeCell="G32" sqref="G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1" t="s">
        <v>0</v>
      </c>
      <c r="F1" s="41"/>
      <c r="G1" s="41"/>
      <c r="H1" s="41"/>
    </row>
    <row r="2" spans="1:8" ht="12">
      <c r="A2" s="27"/>
      <c r="B2" s="27"/>
      <c r="C2" s="27"/>
      <c r="D2" s="27"/>
      <c r="E2" s="42"/>
      <c r="F2" s="42"/>
      <c r="G2" s="42"/>
      <c r="H2" s="42"/>
    </row>
    <row r="3" spans="1:8" ht="25.5">
      <c r="A3" s="27"/>
      <c r="B3" s="27"/>
      <c r="C3" s="27"/>
      <c r="D3" s="27"/>
      <c r="E3" s="28" t="s">
        <v>37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284500000</v>
      </c>
      <c r="G5" s="4">
        <v>305804000</v>
      </c>
      <c r="H5" s="4">
        <v>322408000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193845000</v>
      </c>
      <c r="G7" s="7">
        <f>SUM(G8:G17)</f>
        <v>197778000</v>
      </c>
      <c r="H7" s="7">
        <f>SUM(H8:H17)</f>
        <v>217546000</v>
      </c>
    </row>
    <row r="8" spans="1:8" ht="12.75">
      <c r="A8" s="27"/>
      <c r="B8" s="27"/>
      <c r="C8" s="27"/>
      <c r="D8" s="27"/>
      <c r="E8" s="32" t="s">
        <v>9</v>
      </c>
      <c r="F8" s="14">
        <v>131845000</v>
      </c>
      <c r="G8" s="14">
        <v>123778000</v>
      </c>
      <c r="H8" s="14">
        <v>131095000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>
        <v>6451000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62000000</v>
      </c>
      <c r="G16" s="14">
        <v>74000000</v>
      </c>
      <c r="H16" s="14">
        <v>80000000</v>
      </c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3689000</v>
      </c>
      <c r="G18" s="4">
        <f>SUM(G19:G27)</f>
        <v>2400000</v>
      </c>
      <c r="H18" s="4">
        <f>SUM(H19:H27)</f>
        <v>2660000</v>
      </c>
    </row>
    <row r="19" spans="1:8" ht="12.75">
      <c r="A19" s="27"/>
      <c r="B19" s="27"/>
      <c r="C19" s="27"/>
      <c r="D19" s="27"/>
      <c r="E19" s="32" t="s">
        <v>20</v>
      </c>
      <c r="F19" s="21">
        <v>2145000</v>
      </c>
      <c r="G19" s="21">
        <v>2400000</v>
      </c>
      <c r="H19" s="21">
        <v>2660000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1544000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482034000</v>
      </c>
      <c r="G28" s="35">
        <f>+G5+G6+G7+G18</f>
        <v>505982000</v>
      </c>
      <c r="H28" s="35">
        <f>+H5+H6+H7+H18</f>
        <v>542614000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53376000</v>
      </c>
      <c r="G30" s="4">
        <f>SUM(G31:G36)</f>
        <v>88831000</v>
      </c>
      <c r="H30" s="4">
        <f>SUM(H31:H36)</f>
        <v>102452000</v>
      </c>
    </row>
    <row r="31" spans="1:8" ht="12.75">
      <c r="A31" s="27"/>
      <c r="B31" s="27"/>
      <c r="C31" s="27"/>
      <c r="D31" s="27"/>
      <c r="E31" s="32" t="s">
        <v>16</v>
      </c>
      <c r="F31" s="14">
        <v>38919000</v>
      </c>
      <c r="G31" s="14">
        <v>70500000</v>
      </c>
      <c r="H31" s="14">
        <v>83270000</v>
      </c>
    </row>
    <row r="32" spans="1:8" ht="12.75">
      <c r="A32" s="27"/>
      <c r="B32" s="27"/>
      <c r="C32" s="27"/>
      <c r="D32" s="27"/>
      <c r="E32" s="32" t="s">
        <v>31</v>
      </c>
      <c r="F32" s="14">
        <v>14457000</v>
      </c>
      <c r="G32" s="14">
        <v>18331000</v>
      </c>
      <c r="H32" s="14">
        <v>19182000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53376000</v>
      </c>
      <c r="G39" s="23">
        <f>+G30+G37</f>
        <v>88831000</v>
      </c>
      <c r="H39" s="23">
        <f>+H30+H37</f>
        <v>102452000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535410000</v>
      </c>
      <c r="G40" s="24">
        <f>+G28+G39</f>
        <v>594813000</v>
      </c>
      <c r="H40" s="24">
        <f>+H28+H39</f>
        <v>645066000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1050000</v>
      </c>
      <c r="G45" s="7">
        <f>SUM(G47+G53+G59+G65+G71+G77+G83+G89+G95+G101+G107+G113)</f>
        <v>1250000</v>
      </c>
      <c r="H45" s="7">
        <f>SUM(H47+H53+H59+H65+H71+H77+H83+H89+H95+H101+H107+H113)</f>
        <v>1320000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1050000</v>
      </c>
      <c r="G47" s="4">
        <f>SUM(G48:G51)</f>
        <v>1250000</v>
      </c>
      <c r="H47" s="4">
        <f>SUM(H48:H51)</f>
        <v>1320000</v>
      </c>
    </row>
    <row r="48" spans="1:8" ht="12">
      <c r="A48" s="27"/>
      <c r="B48" s="27"/>
      <c r="C48" s="27"/>
      <c r="D48" s="27"/>
      <c r="E48" s="9" t="s">
        <v>80</v>
      </c>
      <c r="F48" s="10">
        <f>350000+700000</f>
        <v>1050000</v>
      </c>
      <c r="G48" s="11">
        <f>350000+900000</f>
        <v>1250000</v>
      </c>
      <c r="H48" s="12">
        <f>350000+970000</f>
        <v>1320000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7"/>
      <c r="B54" s="27"/>
      <c r="C54" s="27"/>
      <c r="D54" s="27"/>
      <c r="E54" s="9"/>
      <c r="F54" s="10"/>
      <c r="G54" s="11"/>
      <c r="H54" s="12"/>
    </row>
    <row r="55" spans="1:8" ht="12" hidden="1">
      <c r="A55" s="27"/>
      <c r="B55" s="27"/>
      <c r="C55" s="27"/>
      <c r="D55" s="27"/>
      <c r="E55" s="9"/>
      <c r="F55" s="13"/>
      <c r="G55" s="14"/>
      <c r="H55" s="15"/>
    </row>
    <row r="56" spans="1:8" ht="12" hidden="1">
      <c r="A56" s="27"/>
      <c r="B56" s="27"/>
      <c r="C56" s="27"/>
      <c r="D56" s="27"/>
      <c r="E56" s="9"/>
      <c r="F56" s="13"/>
      <c r="G56" s="14"/>
      <c r="H56" s="15"/>
    </row>
    <row r="57" spans="1:8" ht="12" hidden="1">
      <c r="A57" s="27"/>
      <c r="B57" s="27"/>
      <c r="C57" s="27"/>
      <c r="D57" s="27"/>
      <c r="E57" s="9"/>
      <c r="F57" s="16"/>
      <c r="G57" s="17"/>
      <c r="H57" s="18"/>
    </row>
    <row r="58" spans="1:8" ht="12" hidden="1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7"/>
      <c r="B60" s="27"/>
      <c r="C60" s="27"/>
      <c r="D60" s="27"/>
      <c r="E60" s="9"/>
      <c r="F60" s="10"/>
      <c r="G60" s="11"/>
      <c r="H60" s="12"/>
    </row>
    <row r="61" spans="1:8" ht="12" hidden="1">
      <c r="A61" s="27"/>
      <c r="B61" s="27"/>
      <c r="C61" s="27"/>
      <c r="D61" s="27"/>
      <c r="E61" s="9"/>
      <c r="F61" s="13"/>
      <c r="G61" s="14"/>
      <c r="H61" s="15"/>
    </row>
    <row r="62" spans="1:8" ht="12" hidden="1">
      <c r="A62" s="27"/>
      <c r="B62" s="27"/>
      <c r="C62" s="27"/>
      <c r="D62" s="27"/>
      <c r="E62" s="9"/>
      <c r="F62" s="13"/>
      <c r="G62" s="14"/>
      <c r="H62" s="15"/>
    </row>
    <row r="63" spans="1:8" ht="12" hidden="1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 hidden="1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39" t="s">
        <v>78</v>
      </c>
      <c r="F120" s="40">
        <f>SUM(F45)</f>
        <v>1050000</v>
      </c>
      <c r="G120" s="40">
        <f>SUM(G45)</f>
        <v>1250000</v>
      </c>
      <c r="H120" s="40">
        <f>SUM(H45)</f>
        <v>1320000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6">
      <selection activeCell="G32" sqref="G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1" t="s">
        <v>0</v>
      </c>
      <c r="F1" s="41"/>
      <c r="G1" s="41"/>
      <c r="H1" s="41"/>
    </row>
    <row r="2" spans="1:8" ht="12">
      <c r="A2" s="27"/>
      <c r="B2" s="27"/>
      <c r="C2" s="27"/>
      <c r="D2" s="27"/>
      <c r="E2" s="42"/>
      <c r="F2" s="42"/>
      <c r="G2" s="42"/>
      <c r="H2" s="42"/>
    </row>
    <row r="3" spans="1:8" ht="25.5">
      <c r="A3" s="27"/>
      <c r="B3" s="27"/>
      <c r="C3" s="27"/>
      <c r="D3" s="27"/>
      <c r="E3" s="28" t="s">
        <v>71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354377000</v>
      </c>
      <c r="G5" s="4">
        <v>393806000</v>
      </c>
      <c r="H5" s="4">
        <v>427110000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178041000</v>
      </c>
      <c r="G7" s="7">
        <f>SUM(G8:G17)</f>
        <v>139251000</v>
      </c>
      <c r="H7" s="7">
        <f>SUM(H8:H17)</f>
        <v>144749000</v>
      </c>
    </row>
    <row r="8" spans="1:8" ht="12.75">
      <c r="A8" s="27"/>
      <c r="B8" s="27"/>
      <c r="C8" s="27"/>
      <c r="D8" s="27"/>
      <c r="E8" s="32" t="s">
        <v>9</v>
      </c>
      <c r="F8" s="14">
        <v>89041000</v>
      </c>
      <c r="G8" s="14">
        <v>94251000</v>
      </c>
      <c r="H8" s="14">
        <v>99749000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14000000</v>
      </c>
      <c r="G11" s="14">
        <v>10000000</v>
      </c>
      <c r="H11" s="14">
        <v>10000000</v>
      </c>
    </row>
    <row r="12" spans="1:8" ht="12.75">
      <c r="A12" s="27"/>
      <c r="B12" s="27"/>
      <c r="C12" s="27"/>
      <c r="D12" s="27"/>
      <c r="E12" s="32" t="s">
        <v>13</v>
      </c>
      <c r="F12" s="21">
        <v>75000000</v>
      </c>
      <c r="G12" s="21">
        <v>35000000</v>
      </c>
      <c r="H12" s="21">
        <v>35000000</v>
      </c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4391000</v>
      </c>
      <c r="G18" s="4">
        <f>SUM(G19:G27)</f>
        <v>2400000</v>
      </c>
      <c r="H18" s="4">
        <f>SUM(H19:H27)</f>
        <v>2660000</v>
      </c>
    </row>
    <row r="19" spans="1:8" ht="12.75">
      <c r="A19" s="27"/>
      <c r="B19" s="27"/>
      <c r="C19" s="27"/>
      <c r="D19" s="27"/>
      <c r="E19" s="32" t="s">
        <v>20</v>
      </c>
      <c r="F19" s="21">
        <v>2145000</v>
      </c>
      <c r="G19" s="21">
        <v>2400000</v>
      </c>
      <c r="H19" s="21">
        <v>2660000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2246000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536809000</v>
      </c>
      <c r="G28" s="35">
        <f>+G5+G6+G7+G18</f>
        <v>535457000</v>
      </c>
      <c r="H28" s="35">
        <f>+H5+H6+H7+H18</f>
        <v>574519000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1159000</v>
      </c>
      <c r="G30" s="4">
        <f>SUM(G31:G36)</f>
        <v>4487000</v>
      </c>
      <c r="H30" s="4">
        <f>SUM(H31:H36)</f>
        <v>4678000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739000</v>
      </c>
      <c r="G32" s="14">
        <v>3287000</v>
      </c>
      <c r="H32" s="14">
        <v>3478000</v>
      </c>
    </row>
    <row r="33" spans="1:8" ht="12.75">
      <c r="A33" s="27"/>
      <c r="B33" s="27"/>
      <c r="C33" s="27"/>
      <c r="D33" s="27"/>
      <c r="E33" s="32" t="s">
        <v>32</v>
      </c>
      <c r="F33" s="14">
        <v>420000</v>
      </c>
      <c r="G33" s="14">
        <v>1200000</v>
      </c>
      <c r="H33" s="14">
        <v>1200000</v>
      </c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1000000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>
        <v>1000000</v>
      </c>
    </row>
    <row r="39" spans="1:8" ht="13.5">
      <c r="A39" s="27"/>
      <c r="B39" s="27"/>
      <c r="C39" s="27"/>
      <c r="D39" s="27"/>
      <c r="E39" s="34" t="s">
        <v>35</v>
      </c>
      <c r="F39" s="23">
        <f>+F30+F37</f>
        <v>1159000</v>
      </c>
      <c r="G39" s="23">
        <f>+G30+G37</f>
        <v>4487000</v>
      </c>
      <c r="H39" s="23">
        <f>+H30+H37</f>
        <v>5678000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537968000</v>
      </c>
      <c r="G40" s="24">
        <f>+G28+G39</f>
        <v>539944000</v>
      </c>
      <c r="H40" s="24">
        <f>+H28+H39</f>
        <v>580197000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1200000</v>
      </c>
      <c r="G45" s="7">
        <f>SUM(G47+G53+G59+G65+G71+G77+G83+G89+G95+G101+G107+G113)</f>
        <v>1300000</v>
      </c>
      <c r="H45" s="7">
        <f>SUM(H47+H53+H59+H65+H71+H77+H83+H89+H95+H101+H107+H113)</f>
        <v>1373000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1200000</v>
      </c>
      <c r="G47" s="4">
        <f>SUM(G48:G51)</f>
        <v>1300000</v>
      </c>
      <c r="H47" s="4">
        <f>SUM(H48:H51)</f>
        <v>1373000</v>
      </c>
    </row>
    <row r="48" spans="1:8" ht="12">
      <c r="A48" s="27"/>
      <c r="B48" s="27"/>
      <c r="C48" s="27"/>
      <c r="D48" s="27"/>
      <c r="E48" s="9" t="s">
        <v>80</v>
      </c>
      <c r="F48" s="10">
        <f>400000+800000</f>
        <v>1200000</v>
      </c>
      <c r="G48" s="11">
        <f>400000+900000</f>
        <v>1300000</v>
      </c>
      <c r="H48" s="12">
        <f>400000+973000</f>
        <v>1373000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7"/>
      <c r="B54" s="27"/>
      <c r="C54" s="27"/>
      <c r="D54" s="27"/>
      <c r="E54" s="9"/>
      <c r="F54" s="10"/>
      <c r="G54" s="11"/>
      <c r="H54" s="12"/>
    </row>
    <row r="55" spans="1:8" ht="12" hidden="1">
      <c r="A55" s="27"/>
      <c r="B55" s="27"/>
      <c r="C55" s="27"/>
      <c r="D55" s="27"/>
      <c r="E55" s="9"/>
      <c r="F55" s="13"/>
      <c r="G55" s="14"/>
      <c r="H55" s="15"/>
    </row>
    <row r="56" spans="1:8" ht="12" hidden="1">
      <c r="A56" s="27"/>
      <c r="B56" s="27"/>
      <c r="C56" s="27"/>
      <c r="D56" s="27"/>
      <c r="E56" s="9"/>
      <c r="F56" s="13"/>
      <c r="G56" s="14"/>
      <c r="H56" s="15"/>
    </row>
    <row r="57" spans="1:8" ht="12" hidden="1">
      <c r="A57" s="27"/>
      <c r="B57" s="27"/>
      <c r="C57" s="27"/>
      <c r="D57" s="27"/>
      <c r="E57" s="9"/>
      <c r="F57" s="16"/>
      <c r="G57" s="17"/>
      <c r="H57" s="18"/>
    </row>
    <row r="58" spans="1:8" ht="12" hidden="1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7"/>
      <c r="B60" s="27"/>
      <c r="C60" s="27"/>
      <c r="D60" s="27"/>
      <c r="E60" s="9"/>
      <c r="F60" s="10"/>
      <c r="G60" s="11"/>
      <c r="H60" s="12"/>
    </row>
    <row r="61" spans="1:8" ht="12" hidden="1">
      <c r="A61" s="27"/>
      <c r="B61" s="27"/>
      <c r="C61" s="27"/>
      <c r="D61" s="27"/>
      <c r="E61" s="9"/>
      <c r="F61" s="13"/>
      <c r="G61" s="14"/>
      <c r="H61" s="15"/>
    </row>
    <row r="62" spans="1:8" ht="12" hidden="1">
      <c r="A62" s="27"/>
      <c r="B62" s="27"/>
      <c r="C62" s="27"/>
      <c r="D62" s="27"/>
      <c r="E62" s="9"/>
      <c r="F62" s="13"/>
      <c r="G62" s="14"/>
      <c r="H62" s="15"/>
    </row>
    <row r="63" spans="1:8" ht="12" hidden="1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 hidden="1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39" t="s">
        <v>78</v>
      </c>
      <c r="F120" s="40">
        <f>SUM(F45)</f>
        <v>1200000</v>
      </c>
      <c r="G120" s="40">
        <f>SUM(G45)</f>
        <v>1300000</v>
      </c>
      <c r="H120" s="40">
        <f>SUM(H45)</f>
        <v>1373000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22">
      <selection activeCell="H32" sqref="H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1" t="s">
        <v>0</v>
      </c>
      <c r="F1" s="41"/>
      <c r="G1" s="41"/>
      <c r="H1" s="41"/>
    </row>
    <row r="2" spans="1:8" ht="12">
      <c r="A2" s="27"/>
      <c r="B2" s="27"/>
      <c r="C2" s="27"/>
      <c r="D2" s="27"/>
      <c r="E2" s="42"/>
      <c r="F2" s="42"/>
      <c r="G2" s="42"/>
      <c r="H2" s="42"/>
    </row>
    <row r="3" spans="1:8" ht="25.5">
      <c r="A3" s="27"/>
      <c r="B3" s="27"/>
      <c r="C3" s="27"/>
      <c r="D3" s="27"/>
      <c r="E3" s="28" t="s">
        <v>72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102111000</v>
      </c>
      <c r="G5" s="4">
        <v>115250000</v>
      </c>
      <c r="H5" s="4">
        <v>123571000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47646000</v>
      </c>
      <c r="G7" s="7">
        <f>SUM(G8:G17)</f>
        <v>30112000</v>
      </c>
      <c r="H7" s="7">
        <f>SUM(H8:H17)</f>
        <v>37559000</v>
      </c>
    </row>
    <row r="8" spans="1:8" ht="12.75">
      <c r="A8" s="27"/>
      <c r="B8" s="27"/>
      <c r="C8" s="27"/>
      <c r="D8" s="27"/>
      <c r="E8" s="32" t="s">
        <v>9</v>
      </c>
      <c r="F8" s="14">
        <v>28646000</v>
      </c>
      <c r="G8" s="14">
        <v>30112000</v>
      </c>
      <c r="H8" s="14">
        <v>31659000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5000000</v>
      </c>
      <c r="G11" s="14"/>
      <c r="H11" s="14">
        <v>5900000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14000000</v>
      </c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3145000</v>
      </c>
      <c r="G18" s="4">
        <f>SUM(G19:G27)</f>
        <v>2400000</v>
      </c>
      <c r="H18" s="4">
        <f>SUM(H19:H27)</f>
        <v>2660000</v>
      </c>
    </row>
    <row r="19" spans="1:8" ht="12.75">
      <c r="A19" s="27"/>
      <c r="B19" s="27"/>
      <c r="C19" s="27"/>
      <c r="D19" s="27"/>
      <c r="E19" s="32" t="s">
        <v>20</v>
      </c>
      <c r="F19" s="21">
        <v>2145000</v>
      </c>
      <c r="G19" s="21">
        <v>2400000</v>
      </c>
      <c r="H19" s="21">
        <v>2660000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152902000</v>
      </c>
      <c r="G28" s="35">
        <f>+G5+G6+G7+G18</f>
        <v>147762000</v>
      </c>
      <c r="H28" s="35">
        <f>+H5+H6+H7+H18</f>
        <v>163790000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25530000</v>
      </c>
      <c r="G30" s="4">
        <f>SUM(G31:G36)</f>
        <v>3270000</v>
      </c>
      <c r="H30" s="4">
        <f>SUM(H31:H36)</f>
        <v>3459000</v>
      </c>
    </row>
    <row r="31" spans="1:8" ht="12.75">
      <c r="A31" s="27"/>
      <c r="B31" s="27"/>
      <c r="C31" s="27"/>
      <c r="D31" s="27"/>
      <c r="E31" s="32" t="s">
        <v>16</v>
      </c>
      <c r="F31" s="14">
        <v>25000000</v>
      </c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530000</v>
      </c>
      <c r="G32" s="14">
        <v>3270000</v>
      </c>
      <c r="H32" s="14">
        <v>3459000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1000000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>
        <v>1000000</v>
      </c>
    </row>
    <row r="39" spans="1:8" ht="13.5">
      <c r="A39" s="27"/>
      <c r="B39" s="27"/>
      <c r="C39" s="27"/>
      <c r="D39" s="27"/>
      <c r="E39" s="34" t="s">
        <v>35</v>
      </c>
      <c r="F39" s="23">
        <f>+F30+F37</f>
        <v>25530000</v>
      </c>
      <c r="G39" s="23">
        <f>+G30+G37</f>
        <v>3270000</v>
      </c>
      <c r="H39" s="23">
        <f>+H30+H37</f>
        <v>4459000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178432000</v>
      </c>
      <c r="G40" s="24">
        <f>+G28+G39</f>
        <v>151032000</v>
      </c>
      <c r="H40" s="24">
        <f>+H28+H39</f>
        <v>168249000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1150000</v>
      </c>
      <c r="G45" s="7">
        <f>SUM(G47+G53+G59+G65+G71+G77+G83+G89+G95+G101+G107+G113)</f>
        <v>1300000</v>
      </c>
      <c r="H45" s="7">
        <f>SUM(H47+H53+H59+H65+H71+H77+H83+H89+H95+H101+H107+H113)</f>
        <v>1373000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1150000</v>
      </c>
      <c r="G47" s="4">
        <f>SUM(G48:G51)</f>
        <v>1300000</v>
      </c>
      <c r="H47" s="4">
        <f>SUM(H48:H51)</f>
        <v>1373000</v>
      </c>
    </row>
    <row r="48" spans="1:8" ht="12">
      <c r="A48" s="27"/>
      <c r="B48" s="27"/>
      <c r="C48" s="27"/>
      <c r="D48" s="27"/>
      <c r="E48" s="9" t="s">
        <v>80</v>
      </c>
      <c r="F48" s="10">
        <f>450000+700000</f>
        <v>1150000</v>
      </c>
      <c r="G48" s="11">
        <f>450000+850000</f>
        <v>1300000</v>
      </c>
      <c r="H48" s="12">
        <f>450000+923000</f>
        <v>1373000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7"/>
      <c r="B54" s="27"/>
      <c r="C54" s="27"/>
      <c r="D54" s="27"/>
      <c r="E54" s="9"/>
      <c r="F54" s="10"/>
      <c r="G54" s="11"/>
      <c r="H54" s="12"/>
    </row>
    <row r="55" spans="1:8" ht="12" hidden="1">
      <c r="A55" s="27"/>
      <c r="B55" s="27"/>
      <c r="C55" s="27"/>
      <c r="D55" s="27"/>
      <c r="E55" s="9"/>
      <c r="F55" s="13"/>
      <c r="G55" s="14"/>
      <c r="H55" s="15"/>
    </row>
    <row r="56" spans="1:8" ht="12" hidden="1">
      <c r="A56" s="27"/>
      <c r="B56" s="27"/>
      <c r="C56" s="27"/>
      <c r="D56" s="27"/>
      <c r="E56" s="9"/>
      <c r="F56" s="13"/>
      <c r="G56" s="14"/>
      <c r="H56" s="15"/>
    </row>
    <row r="57" spans="1:8" ht="12" hidden="1">
      <c r="A57" s="27"/>
      <c r="B57" s="27"/>
      <c r="C57" s="27"/>
      <c r="D57" s="27"/>
      <c r="E57" s="9"/>
      <c r="F57" s="16"/>
      <c r="G57" s="17"/>
      <c r="H57" s="18"/>
    </row>
    <row r="58" spans="1:8" ht="12" hidden="1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7"/>
      <c r="B60" s="27"/>
      <c r="C60" s="27"/>
      <c r="D60" s="27"/>
      <c r="E60" s="9"/>
      <c r="F60" s="10"/>
      <c r="G60" s="11"/>
      <c r="H60" s="12"/>
    </row>
    <row r="61" spans="1:8" ht="12" hidden="1">
      <c r="A61" s="27"/>
      <c r="B61" s="27"/>
      <c r="C61" s="27"/>
      <c r="D61" s="27"/>
      <c r="E61" s="9"/>
      <c r="F61" s="13"/>
      <c r="G61" s="14"/>
      <c r="H61" s="15"/>
    </row>
    <row r="62" spans="1:8" ht="12" hidden="1">
      <c r="A62" s="27"/>
      <c r="B62" s="27"/>
      <c r="C62" s="27"/>
      <c r="D62" s="27"/>
      <c r="E62" s="9"/>
      <c r="F62" s="13"/>
      <c r="G62" s="14"/>
      <c r="H62" s="15"/>
    </row>
    <row r="63" spans="1:8" ht="12" hidden="1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 hidden="1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39" t="s">
        <v>78</v>
      </c>
      <c r="F120" s="40">
        <f>SUM(F45)</f>
        <v>1150000</v>
      </c>
      <c r="G120" s="40">
        <f>SUM(G45)</f>
        <v>1300000</v>
      </c>
      <c r="H120" s="40">
        <f>SUM(H45)</f>
        <v>1373000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9">
      <selection activeCell="H32" sqref="H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1" t="s">
        <v>0</v>
      </c>
      <c r="F1" s="41"/>
      <c r="G1" s="41"/>
      <c r="H1" s="41"/>
    </row>
    <row r="2" spans="1:8" ht="12">
      <c r="A2" s="27"/>
      <c r="B2" s="27"/>
      <c r="C2" s="27"/>
      <c r="D2" s="27"/>
      <c r="E2" s="42"/>
      <c r="F2" s="42"/>
      <c r="G2" s="42"/>
      <c r="H2" s="42"/>
    </row>
    <row r="3" spans="1:8" ht="25.5">
      <c r="A3" s="27"/>
      <c r="B3" s="27"/>
      <c r="C3" s="27"/>
      <c r="D3" s="27"/>
      <c r="E3" s="28" t="s">
        <v>73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209740000</v>
      </c>
      <c r="G5" s="4">
        <v>234327000</v>
      </c>
      <c r="H5" s="4">
        <v>257001000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104850000</v>
      </c>
      <c r="G7" s="7">
        <f>SUM(G8:G17)</f>
        <v>81746000</v>
      </c>
      <c r="H7" s="7">
        <f>SUM(H8:H17)</f>
        <v>85858000</v>
      </c>
    </row>
    <row r="8" spans="1:8" ht="12.75">
      <c r="A8" s="27"/>
      <c r="B8" s="27"/>
      <c r="C8" s="27"/>
      <c r="D8" s="27"/>
      <c r="E8" s="32" t="s">
        <v>9</v>
      </c>
      <c r="F8" s="14">
        <v>67850000</v>
      </c>
      <c r="G8" s="14">
        <v>71746000</v>
      </c>
      <c r="H8" s="14">
        <v>75858000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10000000</v>
      </c>
      <c r="G11" s="14">
        <v>10000000</v>
      </c>
      <c r="H11" s="14">
        <v>10000000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27000000</v>
      </c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20479000</v>
      </c>
      <c r="G18" s="4">
        <f>SUM(G19:G27)</f>
        <v>9301000</v>
      </c>
      <c r="H18" s="4">
        <f>SUM(H19:H27)</f>
        <v>9561000</v>
      </c>
    </row>
    <row r="19" spans="1:8" ht="12.75">
      <c r="A19" s="27"/>
      <c r="B19" s="27"/>
      <c r="C19" s="27"/>
      <c r="D19" s="27"/>
      <c r="E19" s="32" t="s">
        <v>20</v>
      </c>
      <c r="F19" s="21">
        <v>4045000</v>
      </c>
      <c r="G19" s="21">
        <v>4301000</v>
      </c>
      <c r="H19" s="21">
        <v>4561000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3868000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>
        <v>8000000</v>
      </c>
      <c r="G24" s="14">
        <v>5000000</v>
      </c>
      <c r="H24" s="14">
        <v>5000000</v>
      </c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>
        <v>4566000</v>
      </c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335069000</v>
      </c>
      <c r="G28" s="35">
        <f>+G5+G6+G7+G18</f>
        <v>325374000</v>
      </c>
      <c r="H28" s="35">
        <f>+H5+H6+H7+H18</f>
        <v>352420000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6864000</v>
      </c>
      <c r="G30" s="4">
        <f>SUM(G31:G36)</f>
        <v>40310000</v>
      </c>
      <c r="H30" s="4">
        <f>SUM(H31:H36)</f>
        <v>328000</v>
      </c>
    </row>
    <row r="31" spans="1:8" ht="12.75">
      <c r="A31" s="27"/>
      <c r="B31" s="27"/>
      <c r="C31" s="27"/>
      <c r="D31" s="27"/>
      <c r="E31" s="32" t="s">
        <v>16</v>
      </c>
      <c r="F31" s="14">
        <v>6300000</v>
      </c>
      <c r="G31" s="14">
        <v>40000000</v>
      </c>
      <c r="H31" s="14"/>
    </row>
    <row r="32" spans="1:8" ht="12.75">
      <c r="A32" s="27"/>
      <c r="B32" s="27"/>
      <c r="C32" s="27"/>
      <c r="D32" s="27"/>
      <c r="E32" s="32" t="s">
        <v>31</v>
      </c>
      <c r="F32" s="14">
        <v>564000</v>
      </c>
      <c r="G32" s="14">
        <v>310000</v>
      </c>
      <c r="H32" s="14">
        <v>328000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787000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>
        <v>787000</v>
      </c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7651000</v>
      </c>
      <c r="G39" s="23">
        <f>+G30+G37</f>
        <v>40310000</v>
      </c>
      <c r="H39" s="23">
        <f>+H30+H37</f>
        <v>328000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342720000</v>
      </c>
      <c r="G40" s="24">
        <f>+G28+G39</f>
        <v>365684000</v>
      </c>
      <c r="H40" s="24">
        <f>+H28+H39</f>
        <v>352748000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2220000</v>
      </c>
      <c r="G45" s="7">
        <f>SUM(G47+G53+G59+G65+G71+G77+G83+G89+G95+G101+G107+G113)</f>
        <v>2420000</v>
      </c>
      <c r="H45" s="7">
        <f>SUM(H47+H53+H59+H65+H71+H77+H83+H89+H95+H101+H107+H113)</f>
        <v>2556000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2220000</v>
      </c>
      <c r="G47" s="4">
        <f>SUM(G48:G51)</f>
        <v>2420000</v>
      </c>
      <c r="H47" s="4">
        <f>SUM(H48:H51)</f>
        <v>2556000</v>
      </c>
    </row>
    <row r="48" spans="1:8" ht="12">
      <c r="A48" s="27"/>
      <c r="B48" s="27"/>
      <c r="C48" s="27"/>
      <c r="D48" s="27"/>
      <c r="E48" s="9" t="s">
        <v>81</v>
      </c>
      <c r="F48" s="10">
        <f>320000+700000</f>
        <v>1020000</v>
      </c>
      <c r="G48" s="11">
        <f>320000+800000</f>
        <v>1120000</v>
      </c>
      <c r="H48" s="12">
        <f>320000+863000</f>
        <v>1183000</v>
      </c>
    </row>
    <row r="49" spans="1:8" ht="12">
      <c r="A49" s="27"/>
      <c r="B49" s="27"/>
      <c r="C49" s="27"/>
      <c r="D49" s="27"/>
      <c r="E49" s="9" t="s">
        <v>82</v>
      </c>
      <c r="F49" s="13">
        <f>400000+800000</f>
        <v>1200000</v>
      </c>
      <c r="G49" s="14">
        <f>400000+900000</f>
        <v>1300000</v>
      </c>
      <c r="H49" s="15">
        <f>400000+973000</f>
        <v>1373000</v>
      </c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7"/>
      <c r="B54" s="27"/>
      <c r="C54" s="27"/>
      <c r="D54" s="27"/>
      <c r="E54" s="9"/>
      <c r="F54" s="10"/>
      <c r="G54" s="11"/>
      <c r="H54" s="12"/>
    </row>
    <row r="55" spans="1:8" ht="12" hidden="1">
      <c r="A55" s="27"/>
      <c r="B55" s="27"/>
      <c r="C55" s="27"/>
      <c r="D55" s="27"/>
      <c r="E55" s="9"/>
      <c r="F55" s="13"/>
      <c r="G55" s="14"/>
      <c r="H55" s="15"/>
    </row>
    <row r="56" spans="1:8" ht="12" hidden="1">
      <c r="A56" s="27"/>
      <c r="B56" s="27"/>
      <c r="C56" s="27"/>
      <c r="D56" s="27"/>
      <c r="E56" s="9"/>
      <c r="F56" s="13"/>
      <c r="G56" s="14"/>
      <c r="H56" s="15"/>
    </row>
    <row r="57" spans="1:8" ht="12" hidden="1">
      <c r="A57" s="27"/>
      <c r="B57" s="27"/>
      <c r="C57" s="27"/>
      <c r="D57" s="27"/>
      <c r="E57" s="9"/>
      <c r="F57" s="16"/>
      <c r="G57" s="17"/>
      <c r="H57" s="18"/>
    </row>
    <row r="58" spans="1:8" ht="12" hidden="1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7"/>
      <c r="B60" s="27"/>
      <c r="C60" s="27"/>
      <c r="D60" s="27"/>
      <c r="E60" s="9"/>
      <c r="F60" s="10"/>
      <c r="G60" s="11"/>
      <c r="H60" s="12"/>
    </row>
    <row r="61" spans="1:8" ht="12" hidden="1">
      <c r="A61" s="27"/>
      <c r="B61" s="27"/>
      <c r="C61" s="27"/>
      <c r="D61" s="27"/>
      <c r="E61" s="9"/>
      <c r="F61" s="13"/>
      <c r="G61" s="14"/>
      <c r="H61" s="15"/>
    </row>
    <row r="62" spans="1:8" ht="12" hidden="1">
      <c r="A62" s="27"/>
      <c r="B62" s="27"/>
      <c r="C62" s="27"/>
      <c r="D62" s="27"/>
      <c r="E62" s="9"/>
      <c r="F62" s="13"/>
      <c r="G62" s="14"/>
      <c r="H62" s="15"/>
    </row>
    <row r="63" spans="1:8" ht="12" hidden="1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 hidden="1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39" t="s">
        <v>78</v>
      </c>
      <c r="F120" s="40">
        <f>SUM(F45)</f>
        <v>2220000</v>
      </c>
      <c r="G120" s="40">
        <f>SUM(G45)</f>
        <v>2420000</v>
      </c>
      <c r="H120" s="40">
        <f>SUM(H45)</f>
        <v>2556000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6">
      <selection activeCell="F32" sqref="F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1" t="s">
        <v>0</v>
      </c>
      <c r="F1" s="41"/>
      <c r="G1" s="41"/>
      <c r="H1" s="41"/>
    </row>
    <row r="2" spans="1:8" ht="12">
      <c r="A2" s="27"/>
      <c r="B2" s="27"/>
      <c r="C2" s="27"/>
      <c r="D2" s="27"/>
      <c r="E2" s="42"/>
      <c r="F2" s="42"/>
      <c r="G2" s="42"/>
      <c r="H2" s="42"/>
    </row>
    <row r="3" spans="1:8" ht="25.5">
      <c r="A3" s="27"/>
      <c r="B3" s="27"/>
      <c r="C3" s="27"/>
      <c r="D3" s="27"/>
      <c r="E3" s="28" t="s">
        <v>74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173676000</v>
      </c>
      <c r="G5" s="4">
        <v>179905000</v>
      </c>
      <c r="H5" s="4">
        <v>185575000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2455000</v>
      </c>
      <c r="G7" s="7">
        <f>SUM(G8:G17)</f>
        <v>2653000</v>
      </c>
      <c r="H7" s="7">
        <f>SUM(H8:H17)</f>
        <v>2708000</v>
      </c>
    </row>
    <row r="8" spans="1:8" ht="12.75">
      <c r="A8" s="27"/>
      <c r="B8" s="27"/>
      <c r="C8" s="27"/>
      <c r="D8" s="27"/>
      <c r="E8" s="32" t="s">
        <v>9</v>
      </c>
      <c r="F8" s="14"/>
      <c r="G8" s="14"/>
      <c r="H8" s="14"/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>
        <v>2455000</v>
      </c>
      <c r="G13" s="14">
        <v>2653000</v>
      </c>
      <c r="H13" s="14">
        <v>2708000</v>
      </c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2542000</v>
      </c>
      <c r="G18" s="4">
        <f>SUM(G19:G27)</f>
        <v>1000000</v>
      </c>
      <c r="H18" s="4">
        <f>SUM(H19:H27)</f>
        <v>1000000</v>
      </c>
    </row>
    <row r="19" spans="1:8" ht="12.75">
      <c r="A19" s="27"/>
      <c r="B19" s="27"/>
      <c r="C19" s="27"/>
      <c r="D19" s="27"/>
      <c r="E19" s="32" t="s">
        <v>20</v>
      </c>
      <c r="F19" s="21">
        <v>1250000</v>
      </c>
      <c r="G19" s="21">
        <v>1000000</v>
      </c>
      <c r="H19" s="21">
        <v>1000000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1292000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178673000</v>
      </c>
      <c r="G28" s="35">
        <f>+G5+G6+G7+G18</f>
        <v>183558000</v>
      </c>
      <c r="H28" s="35">
        <f>+H5+H6+H7+H18</f>
        <v>189283000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3124000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>
        <v>3124000</v>
      </c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0</v>
      </c>
      <c r="G39" s="23">
        <f>+G30+G37</f>
        <v>3124000</v>
      </c>
      <c r="H39" s="23">
        <f>+H30+H37</f>
        <v>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178673000</v>
      </c>
      <c r="G40" s="24">
        <f>+G28+G39</f>
        <v>186682000</v>
      </c>
      <c r="H40" s="24">
        <f>+H28+H39</f>
        <v>189283000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0</v>
      </c>
      <c r="G45" s="7">
        <f>SUM(G47+G53+G59+G65+G71+G77+G83+G89+G95+G101+G107+G113)</f>
        <v>0</v>
      </c>
      <c r="H45" s="7">
        <f>SUM(H47+H53+H59+H65+H71+H77+H83+H89+H95+H101+H107+H113)</f>
        <v>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7"/>
      <c r="B48" s="27"/>
      <c r="C48" s="27"/>
      <c r="D48" s="27"/>
      <c r="E48" s="9" t="s">
        <v>80</v>
      </c>
      <c r="F48" s="10"/>
      <c r="G48" s="11"/>
      <c r="H48" s="12"/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7"/>
      <c r="B54" s="27"/>
      <c r="C54" s="27"/>
      <c r="D54" s="27"/>
      <c r="E54" s="9"/>
      <c r="F54" s="10"/>
      <c r="G54" s="11"/>
      <c r="H54" s="12"/>
    </row>
    <row r="55" spans="1:8" ht="12" hidden="1">
      <c r="A55" s="27"/>
      <c r="B55" s="27"/>
      <c r="C55" s="27"/>
      <c r="D55" s="27"/>
      <c r="E55" s="9"/>
      <c r="F55" s="13"/>
      <c r="G55" s="14"/>
      <c r="H55" s="15"/>
    </row>
    <row r="56" spans="1:8" ht="12" hidden="1">
      <c r="A56" s="27"/>
      <c r="B56" s="27"/>
      <c r="C56" s="27"/>
      <c r="D56" s="27"/>
      <c r="E56" s="9"/>
      <c r="F56" s="13"/>
      <c r="G56" s="14"/>
      <c r="H56" s="15"/>
    </row>
    <row r="57" spans="1:8" ht="12" hidden="1">
      <c r="A57" s="27"/>
      <c r="B57" s="27"/>
      <c r="C57" s="27"/>
      <c r="D57" s="27"/>
      <c r="E57" s="9"/>
      <c r="F57" s="16"/>
      <c r="G57" s="17"/>
      <c r="H57" s="18"/>
    </row>
    <row r="58" spans="1:8" ht="12" hidden="1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7"/>
      <c r="B60" s="27"/>
      <c r="C60" s="27"/>
      <c r="D60" s="27"/>
      <c r="E60" s="9"/>
      <c r="F60" s="10"/>
      <c r="G60" s="11"/>
      <c r="H60" s="12"/>
    </row>
    <row r="61" spans="1:8" ht="12" hidden="1">
      <c r="A61" s="27"/>
      <c r="B61" s="27"/>
      <c r="C61" s="27"/>
      <c r="D61" s="27"/>
      <c r="E61" s="9"/>
      <c r="F61" s="13"/>
      <c r="G61" s="14"/>
      <c r="H61" s="15"/>
    </row>
    <row r="62" spans="1:8" ht="12" hidden="1">
      <c r="A62" s="27"/>
      <c r="B62" s="27"/>
      <c r="C62" s="27"/>
      <c r="D62" s="27"/>
      <c r="E62" s="9"/>
      <c r="F62" s="13"/>
      <c r="G62" s="14"/>
      <c r="H62" s="15"/>
    </row>
    <row r="63" spans="1:8" ht="12" hidden="1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 hidden="1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39" t="s">
        <v>78</v>
      </c>
      <c r="F120" s="40">
        <f>SUM(F45)</f>
        <v>0</v>
      </c>
      <c r="G120" s="40">
        <f>SUM(G45)</f>
        <v>0</v>
      </c>
      <c r="H120" s="40">
        <f>SUM(H45)</f>
        <v>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3">
      <selection activeCell="G32" sqref="G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1" t="s">
        <v>0</v>
      </c>
      <c r="F1" s="41"/>
      <c r="G1" s="41"/>
      <c r="H1" s="41"/>
    </row>
    <row r="2" spans="1:8" ht="12">
      <c r="A2" s="27"/>
      <c r="B2" s="27"/>
      <c r="C2" s="27"/>
      <c r="D2" s="27"/>
      <c r="E2" s="42"/>
      <c r="F2" s="42"/>
      <c r="G2" s="42"/>
      <c r="H2" s="42"/>
    </row>
    <row r="3" spans="1:8" ht="25.5">
      <c r="A3" s="27"/>
      <c r="B3" s="27"/>
      <c r="C3" s="27"/>
      <c r="D3" s="27"/>
      <c r="E3" s="28" t="s">
        <v>38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567442000</v>
      </c>
      <c r="G5" s="4">
        <v>625845000</v>
      </c>
      <c r="H5" s="4">
        <v>681745000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301005000</v>
      </c>
      <c r="G7" s="7">
        <f>SUM(G8:G17)</f>
        <v>326486000</v>
      </c>
      <c r="H7" s="7">
        <f>SUM(H8:H17)</f>
        <v>357935000</v>
      </c>
    </row>
    <row r="8" spans="1:8" ht="12.75">
      <c r="A8" s="27"/>
      <c r="B8" s="27"/>
      <c r="C8" s="27"/>
      <c r="D8" s="27"/>
      <c r="E8" s="32" t="s">
        <v>9</v>
      </c>
      <c r="F8" s="14">
        <v>287005000</v>
      </c>
      <c r="G8" s="14">
        <v>304486000</v>
      </c>
      <c r="H8" s="14">
        <v>322935000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14000000</v>
      </c>
      <c r="G11" s="14">
        <v>22000000</v>
      </c>
      <c r="H11" s="14">
        <v>35000000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4291000</v>
      </c>
      <c r="G18" s="4">
        <f>SUM(G19:G27)</f>
        <v>1955000</v>
      </c>
      <c r="H18" s="4">
        <f>SUM(H19:H27)</f>
        <v>2215000</v>
      </c>
    </row>
    <row r="19" spans="1:8" ht="12.75">
      <c r="A19" s="27"/>
      <c r="B19" s="27"/>
      <c r="C19" s="27"/>
      <c r="D19" s="27"/>
      <c r="E19" s="32" t="s">
        <v>20</v>
      </c>
      <c r="F19" s="21">
        <v>1700000</v>
      </c>
      <c r="G19" s="21">
        <v>1955000</v>
      </c>
      <c r="H19" s="21">
        <v>2215000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2591000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872738000</v>
      </c>
      <c r="G28" s="35">
        <f>+G5+G6+G7+G18</f>
        <v>954286000</v>
      </c>
      <c r="H28" s="35">
        <f>+H5+H6+H7+H18</f>
        <v>1041895000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196729000</v>
      </c>
      <c r="G30" s="4">
        <f>SUM(G31:G36)</f>
        <v>244446000</v>
      </c>
      <c r="H30" s="4">
        <f>SUM(H31:H36)</f>
        <v>285000000</v>
      </c>
    </row>
    <row r="31" spans="1:8" ht="12.75">
      <c r="A31" s="27"/>
      <c r="B31" s="27"/>
      <c r="C31" s="27"/>
      <c r="D31" s="27"/>
      <c r="E31" s="32" t="s">
        <v>16</v>
      </c>
      <c r="F31" s="14">
        <v>50000000</v>
      </c>
      <c r="G31" s="14">
        <v>60000000</v>
      </c>
      <c r="H31" s="14">
        <v>60000000</v>
      </c>
    </row>
    <row r="32" spans="1:8" ht="12.75">
      <c r="A32" s="27"/>
      <c r="B32" s="27"/>
      <c r="C32" s="27"/>
      <c r="D32" s="27"/>
      <c r="E32" s="32" t="s">
        <v>31</v>
      </c>
      <c r="F32" s="14">
        <v>86729000</v>
      </c>
      <c r="G32" s="14">
        <v>59271000</v>
      </c>
      <c r="H32" s="14">
        <v>70000000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>
        <v>60000000</v>
      </c>
      <c r="G35" s="14">
        <v>125175000</v>
      </c>
      <c r="H35" s="14">
        <v>155000000</v>
      </c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761000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>
        <v>761000</v>
      </c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196729000</v>
      </c>
      <c r="G39" s="23">
        <f>+G30+G37</f>
        <v>245207000</v>
      </c>
      <c r="H39" s="23">
        <f>+H30+H37</f>
        <v>285000000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1069467000</v>
      </c>
      <c r="G40" s="24">
        <f>+G28+G39</f>
        <v>1199493000</v>
      </c>
      <c r="H40" s="24">
        <f>+H28+H39</f>
        <v>1326895000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1400000</v>
      </c>
      <c r="G45" s="7">
        <f>SUM(G47+G53+G59+G65+G71+G77+G83+G89+G95+G101+G107+G113)</f>
        <v>1400000</v>
      </c>
      <c r="H45" s="7">
        <f>SUM(H47+H53+H59+H65+H71+H77+H83+H89+H95+H101+H107+H113)</f>
        <v>1478000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1400000</v>
      </c>
      <c r="G47" s="4">
        <f>SUM(G48:G51)</f>
        <v>1400000</v>
      </c>
      <c r="H47" s="4">
        <f>SUM(H48:H51)</f>
        <v>1478000</v>
      </c>
    </row>
    <row r="48" spans="1:8" ht="12">
      <c r="A48" s="27"/>
      <c r="B48" s="27"/>
      <c r="C48" s="27"/>
      <c r="D48" s="27"/>
      <c r="E48" s="9" t="s">
        <v>80</v>
      </c>
      <c r="F48" s="10">
        <f>400000+1000000</f>
        <v>1400000</v>
      </c>
      <c r="G48" s="11">
        <f>400000+1000000</f>
        <v>1400000</v>
      </c>
      <c r="H48" s="12">
        <f>400000+1078000</f>
        <v>1478000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7"/>
      <c r="B54" s="27"/>
      <c r="C54" s="27"/>
      <c r="D54" s="27"/>
      <c r="E54" s="9"/>
      <c r="F54" s="10"/>
      <c r="G54" s="11"/>
      <c r="H54" s="12"/>
    </row>
    <row r="55" spans="1:8" ht="12" hidden="1">
      <c r="A55" s="27"/>
      <c r="B55" s="27"/>
      <c r="C55" s="27"/>
      <c r="D55" s="27"/>
      <c r="E55" s="9"/>
      <c r="F55" s="13"/>
      <c r="G55" s="14"/>
      <c r="H55" s="15"/>
    </row>
    <row r="56" spans="1:8" ht="12" hidden="1">
      <c r="A56" s="27"/>
      <c r="B56" s="27"/>
      <c r="C56" s="27"/>
      <c r="D56" s="27"/>
      <c r="E56" s="9"/>
      <c r="F56" s="13"/>
      <c r="G56" s="14"/>
      <c r="H56" s="15"/>
    </row>
    <row r="57" spans="1:8" ht="12" hidden="1">
      <c r="A57" s="27"/>
      <c r="B57" s="27"/>
      <c r="C57" s="27"/>
      <c r="D57" s="27"/>
      <c r="E57" s="9"/>
      <c r="F57" s="16"/>
      <c r="G57" s="17"/>
      <c r="H57" s="18"/>
    </row>
    <row r="58" spans="1:8" ht="12" hidden="1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7"/>
      <c r="B60" s="27"/>
      <c r="C60" s="27"/>
      <c r="D60" s="27"/>
      <c r="E60" s="9"/>
      <c r="F60" s="10"/>
      <c r="G60" s="11"/>
      <c r="H60" s="12"/>
    </row>
    <row r="61" spans="1:8" ht="12" hidden="1">
      <c r="A61" s="27"/>
      <c r="B61" s="27"/>
      <c r="C61" s="27"/>
      <c r="D61" s="27"/>
      <c r="E61" s="9"/>
      <c r="F61" s="13"/>
      <c r="G61" s="14"/>
      <c r="H61" s="15"/>
    </row>
    <row r="62" spans="1:8" ht="12" hidden="1">
      <c r="A62" s="27"/>
      <c r="B62" s="27"/>
      <c r="C62" s="27"/>
      <c r="D62" s="27"/>
      <c r="E62" s="9"/>
      <c r="F62" s="13"/>
      <c r="G62" s="14"/>
      <c r="H62" s="15"/>
    </row>
    <row r="63" spans="1:8" ht="12" hidden="1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 hidden="1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39" t="s">
        <v>78</v>
      </c>
      <c r="F120" s="40">
        <f>SUM(F45)</f>
        <v>1400000</v>
      </c>
      <c r="G120" s="40">
        <f>SUM(G45)</f>
        <v>1400000</v>
      </c>
      <c r="H120" s="40">
        <f>SUM(H45)</f>
        <v>1478000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3">
      <selection activeCell="G32" sqref="G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1" t="s">
        <v>0</v>
      </c>
      <c r="F1" s="41"/>
      <c r="G1" s="41"/>
      <c r="H1" s="41"/>
    </row>
    <row r="2" spans="1:8" ht="12">
      <c r="A2" s="27"/>
      <c r="B2" s="27"/>
      <c r="C2" s="27"/>
      <c r="D2" s="27"/>
      <c r="E2" s="42"/>
      <c r="F2" s="42"/>
      <c r="G2" s="42"/>
      <c r="H2" s="42"/>
    </row>
    <row r="3" spans="1:8" ht="25.5">
      <c r="A3" s="27"/>
      <c r="B3" s="27"/>
      <c r="C3" s="27"/>
      <c r="D3" s="27"/>
      <c r="E3" s="28" t="s">
        <v>39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526072000</v>
      </c>
      <c r="G5" s="4">
        <v>607549000</v>
      </c>
      <c r="H5" s="4">
        <v>680253000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628592000</v>
      </c>
      <c r="G7" s="7">
        <f>SUM(G8:G17)</f>
        <v>486340000</v>
      </c>
      <c r="H7" s="7">
        <f>SUM(H8:H17)</f>
        <v>563945000</v>
      </c>
    </row>
    <row r="8" spans="1:8" ht="12.75">
      <c r="A8" s="27"/>
      <c r="B8" s="27"/>
      <c r="C8" s="27"/>
      <c r="D8" s="27"/>
      <c r="E8" s="32" t="s">
        <v>9</v>
      </c>
      <c r="F8" s="14">
        <v>239436000</v>
      </c>
      <c r="G8" s="14">
        <v>253969000</v>
      </c>
      <c r="H8" s="14">
        <v>269306000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>
        <v>314156000</v>
      </c>
      <c r="G10" s="21">
        <v>143371000</v>
      </c>
      <c r="H10" s="21">
        <v>151639000</v>
      </c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>
        <v>30000000</v>
      </c>
    </row>
    <row r="12" spans="1:8" ht="12.75">
      <c r="A12" s="27"/>
      <c r="B12" s="27"/>
      <c r="C12" s="27"/>
      <c r="D12" s="27"/>
      <c r="E12" s="32" t="s">
        <v>13</v>
      </c>
      <c r="F12" s="21">
        <v>10000000</v>
      </c>
      <c r="G12" s="21">
        <v>15000000</v>
      </c>
      <c r="H12" s="21">
        <v>25000000</v>
      </c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65000000</v>
      </c>
      <c r="G16" s="14">
        <v>74000000</v>
      </c>
      <c r="H16" s="14">
        <v>88000000</v>
      </c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5949000</v>
      </c>
      <c r="G18" s="4">
        <f>SUM(G19:G27)</f>
        <v>1700000</v>
      </c>
      <c r="H18" s="4">
        <f>SUM(H19:H27)</f>
        <v>1700000</v>
      </c>
    </row>
    <row r="19" spans="1:8" ht="12.75">
      <c r="A19" s="27"/>
      <c r="B19" s="27"/>
      <c r="C19" s="27"/>
      <c r="D19" s="27"/>
      <c r="E19" s="32" t="s">
        <v>20</v>
      </c>
      <c r="F19" s="21">
        <v>1700000</v>
      </c>
      <c r="G19" s="21">
        <v>1700000</v>
      </c>
      <c r="H19" s="21">
        <v>1700000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4249000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1160613000</v>
      </c>
      <c r="G28" s="35">
        <f>+G5+G6+G7+G18</f>
        <v>1095589000</v>
      </c>
      <c r="H28" s="35">
        <f>+H5+H6+H7+H18</f>
        <v>1245898000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21029000</v>
      </c>
      <c r="G30" s="4">
        <f>SUM(G31:G36)</f>
        <v>81381000</v>
      </c>
      <c r="H30" s="4">
        <f>SUM(H31:H36)</f>
        <v>82033000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20229000</v>
      </c>
      <c r="G32" s="14">
        <v>80181000</v>
      </c>
      <c r="H32" s="14">
        <v>80833000</v>
      </c>
    </row>
    <row r="33" spans="1:8" ht="12.75">
      <c r="A33" s="27"/>
      <c r="B33" s="27"/>
      <c r="C33" s="27"/>
      <c r="D33" s="27"/>
      <c r="E33" s="32" t="s">
        <v>32</v>
      </c>
      <c r="F33" s="14">
        <v>800000</v>
      </c>
      <c r="G33" s="14">
        <v>1200000</v>
      </c>
      <c r="H33" s="14">
        <v>1200000</v>
      </c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1000000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>
        <v>1000000</v>
      </c>
    </row>
    <row r="39" spans="1:8" ht="13.5">
      <c r="A39" s="27"/>
      <c r="B39" s="27"/>
      <c r="C39" s="27"/>
      <c r="D39" s="27"/>
      <c r="E39" s="34" t="s">
        <v>35</v>
      </c>
      <c r="F39" s="23">
        <f>+F30+F37</f>
        <v>21029000</v>
      </c>
      <c r="G39" s="23">
        <f>+G30+G37</f>
        <v>81381000</v>
      </c>
      <c r="H39" s="23">
        <f>+H30+H37</f>
        <v>83033000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1181642000</v>
      </c>
      <c r="G40" s="24">
        <f>+G28+G39</f>
        <v>1176970000</v>
      </c>
      <c r="H40" s="24">
        <f>+H28+H39</f>
        <v>1328931000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2070000</v>
      </c>
      <c r="G45" s="7">
        <f>SUM(G47+G53+G59+G65+G71+G77+G83+G89+G95+G101+G107+G113)</f>
        <v>2120000</v>
      </c>
      <c r="H45" s="7">
        <f>SUM(H47+H53+H59+H65+H71+H77+H83+H89+H95+H101+H107+H113)</f>
        <v>2239000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2070000</v>
      </c>
      <c r="G47" s="4">
        <f>SUM(G48:G51)</f>
        <v>2120000</v>
      </c>
      <c r="H47" s="4">
        <f>SUM(H48:H51)</f>
        <v>2239000</v>
      </c>
    </row>
    <row r="48" spans="1:8" ht="12">
      <c r="A48" s="27"/>
      <c r="B48" s="27"/>
      <c r="C48" s="27"/>
      <c r="D48" s="27"/>
      <c r="E48" s="9" t="s">
        <v>80</v>
      </c>
      <c r="F48" s="10">
        <f>670000+1400000</f>
        <v>2070000</v>
      </c>
      <c r="G48" s="11">
        <f>670000+1450000</f>
        <v>2120000</v>
      </c>
      <c r="H48" s="12">
        <f>670000+1569000</f>
        <v>2239000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7"/>
      <c r="B54" s="27"/>
      <c r="C54" s="27"/>
      <c r="D54" s="27"/>
      <c r="E54" s="9"/>
      <c r="F54" s="10"/>
      <c r="G54" s="11"/>
      <c r="H54" s="12"/>
    </row>
    <row r="55" spans="1:8" ht="12" hidden="1">
      <c r="A55" s="27"/>
      <c r="B55" s="27"/>
      <c r="C55" s="27"/>
      <c r="D55" s="27"/>
      <c r="E55" s="9"/>
      <c r="F55" s="13"/>
      <c r="G55" s="14"/>
      <c r="H55" s="15"/>
    </row>
    <row r="56" spans="1:8" ht="12" hidden="1">
      <c r="A56" s="27"/>
      <c r="B56" s="27"/>
      <c r="C56" s="27"/>
      <c r="D56" s="27"/>
      <c r="E56" s="9"/>
      <c r="F56" s="13"/>
      <c r="G56" s="14"/>
      <c r="H56" s="15"/>
    </row>
    <row r="57" spans="1:8" ht="12" hidden="1">
      <c r="A57" s="27"/>
      <c r="B57" s="27"/>
      <c r="C57" s="27"/>
      <c r="D57" s="27"/>
      <c r="E57" s="9"/>
      <c r="F57" s="16"/>
      <c r="G57" s="17"/>
      <c r="H57" s="18"/>
    </row>
    <row r="58" spans="1:8" ht="12" hidden="1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7"/>
      <c r="B60" s="27"/>
      <c r="C60" s="27"/>
      <c r="D60" s="27"/>
      <c r="E60" s="9"/>
      <c r="F60" s="10"/>
      <c r="G60" s="11"/>
      <c r="H60" s="12"/>
    </row>
    <row r="61" spans="1:8" ht="12" hidden="1">
      <c r="A61" s="27"/>
      <c r="B61" s="27"/>
      <c r="C61" s="27"/>
      <c r="D61" s="27"/>
      <c r="E61" s="9"/>
      <c r="F61" s="13"/>
      <c r="G61" s="14"/>
      <c r="H61" s="15"/>
    </row>
    <row r="62" spans="1:8" ht="12" hidden="1">
      <c r="A62" s="27"/>
      <c r="B62" s="27"/>
      <c r="C62" s="27"/>
      <c r="D62" s="27"/>
      <c r="E62" s="9"/>
      <c r="F62" s="13"/>
      <c r="G62" s="14"/>
      <c r="H62" s="15"/>
    </row>
    <row r="63" spans="1:8" ht="12" hidden="1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 hidden="1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39" t="s">
        <v>78</v>
      </c>
      <c r="F120" s="40">
        <f>SUM(F45)</f>
        <v>2070000</v>
      </c>
      <c r="G120" s="40">
        <f>SUM(G45)</f>
        <v>2120000</v>
      </c>
      <c r="H120" s="40">
        <f>SUM(H45)</f>
        <v>2239000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3">
      <selection activeCell="G32" sqref="G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1" t="s">
        <v>0</v>
      </c>
      <c r="F1" s="41"/>
      <c r="G1" s="41"/>
      <c r="H1" s="41"/>
    </row>
    <row r="2" spans="1:8" ht="12">
      <c r="A2" s="27"/>
      <c r="B2" s="27"/>
      <c r="C2" s="27"/>
      <c r="D2" s="27"/>
      <c r="E2" s="42"/>
      <c r="F2" s="42"/>
      <c r="G2" s="42"/>
      <c r="H2" s="42"/>
    </row>
    <row r="3" spans="1:8" ht="25.5">
      <c r="A3" s="27"/>
      <c r="B3" s="27"/>
      <c r="C3" s="27"/>
      <c r="D3" s="27"/>
      <c r="E3" s="28" t="s">
        <v>40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70879000</v>
      </c>
      <c r="G5" s="4">
        <v>81401000</v>
      </c>
      <c r="H5" s="4">
        <v>88722000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46239000</v>
      </c>
      <c r="G7" s="7">
        <f>SUM(G8:G17)</f>
        <v>52556000</v>
      </c>
      <c r="H7" s="7">
        <f>SUM(H8:H17)</f>
        <v>68946000</v>
      </c>
    </row>
    <row r="8" spans="1:8" ht="12.75">
      <c r="A8" s="27"/>
      <c r="B8" s="27"/>
      <c r="C8" s="27"/>
      <c r="D8" s="27"/>
      <c r="E8" s="32" t="s">
        <v>9</v>
      </c>
      <c r="F8" s="14">
        <v>26239000</v>
      </c>
      <c r="G8" s="14">
        <v>27556000</v>
      </c>
      <c r="H8" s="14">
        <v>28946000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>
        <v>10000000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20000000</v>
      </c>
      <c r="G16" s="14">
        <v>25000000</v>
      </c>
      <c r="H16" s="14">
        <v>30000000</v>
      </c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3707000</v>
      </c>
      <c r="G18" s="4">
        <f>SUM(G19:G27)</f>
        <v>2600000</v>
      </c>
      <c r="H18" s="4">
        <f>SUM(H19:H27)</f>
        <v>2860000</v>
      </c>
    </row>
    <row r="19" spans="1:8" ht="12.75">
      <c r="A19" s="27"/>
      <c r="B19" s="27"/>
      <c r="C19" s="27"/>
      <c r="D19" s="27"/>
      <c r="E19" s="32" t="s">
        <v>20</v>
      </c>
      <c r="F19" s="21">
        <v>2345000</v>
      </c>
      <c r="G19" s="21">
        <v>2600000</v>
      </c>
      <c r="H19" s="21">
        <v>2860000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1362000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120825000</v>
      </c>
      <c r="G28" s="35">
        <f>+G5+G6+G7+G18</f>
        <v>136557000</v>
      </c>
      <c r="H28" s="35">
        <f>+H5+H6+H7+H18</f>
        <v>160528000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40247000</v>
      </c>
      <c r="G30" s="4">
        <f>SUM(G31:G36)</f>
        <v>30143000</v>
      </c>
      <c r="H30" s="4">
        <f>SUM(H31:H36)</f>
        <v>151000</v>
      </c>
    </row>
    <row r="31" spans="1:8" ht="12.75">
      <c r="A31" s="27"/>
      <c r="B31" s="27"/>
      <c r="C31" s="27"/>
      <c r="D31" s="27"/>
      <c r="E31" s="32" t="s">
        <v>16</v>
      </c>
      <c r="F31" s="14">
        <v>40000000</v>
      </c>
      <c r="G31" s="14">
        <v>30000000</v>
      </c>
      <c r="H31" s="14"/>
    </row>
    <row r="32" spans="1:8" ht="12.75">
      <c r="A32" s="27"/>
      <c r="B32" s="27"/>
      <c r="C32" s="27"/>
      <c r="D32" s="27"/>
      <c r="E32" s="32" t="s">
        <v>31</v>
      </c>
      <c r="F32" s="14">
        <v>247000</v>
      </c>
      <c r="G32" s="14">
        <v>143000</v>
      </c>
      <c r="H32" s="14">
        <v>151000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1000000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>
        <v>1000000</v>
      </c>
    </row>
    <row r="39" spans="1:8" ht="13.5">
      <c r="A39" s="27"/>
      <c r="B39" s="27"/>
      <c r="C39" s="27"/>
      <c r="D39" s="27"/>
      <c r="E39" s="34" t="s">
        <v>35</v>
      </c>
      <c r="F39" s="23">
        <f>+F30+F37</f>
        <v>40247000</v>
      </c>
      <c r="G39" s="23">
        <f>+G30+G37</f>
        <v>30143000</v>
      </c>
      <c r="H39" s="23">
        <f>+H30+H37</f>
        <v>1151000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161072000</v>
      </c>
      <c r="G40" s="24">
        <f>+G28+G39</f>
        <v>166700000</v>
      </c>
      <c r="H40" s="24">
        <f>+H28+H39</f>
        <v>161679000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1350000</v>
      </c>
      <c r="G45" s="7">
        <f>SUM(G47+G53+G59+G65+G71+G77+G83+G89+G95+G101+G107+G113)</f>
        <v>1450000</v>
      </c>
      <c r="H45" s="7">
        <f>SUM(H47+H53+H59+H65+H71+H77+H83+H89+H95+H101+H107+H113)</f>
        <v>1531000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1350000</v>
      </c>
      <c r="G47" s="4">
        <f>SUM(G48:G51)</f>
        <v>1450000</v>
      </c>
      <c r="H47" s="4">
        <f>SUM(H48:H51)</f>
        <v>1531000</v>
      </c>
    </row>
    <row r="48" spans="1:8" ht="12">
      <c r="A48" s="27"/>
      <c r="B48" s="27"/>
      <c r="C48" s="27"/>
      <c r="D48" s="27"/>
      <c r="E48" s="9" t="s">
        <v>80</v>
      </c>
      <c r="F48" s="10">
        <f>500000+850000</f>
        <v>1350000</v>
      </c>
      <c r="G48" s="11">
        <f>500000+950000</f>
        <v>1450000</v>
      </c>
      <c r="H48" s="12">
        <f>500000+1031000</f>
        <v>1531000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7"/>
      <c r="B54" s="27"/>
      <c r="C54" s="27"/>
      <c r="D54" s="27"/>
      <c r="E54" s="9"/>
      <c r="F54" s="10"/>
      <c r="G54" s="11"/>
      <c r="H54" s="12"/>
    </row>
    <row r="55" spans="1:8" ht="12" hidden="1">
      <c r="A55" s="27"/>
      <c r="B55" s="27"/>
      <c r="C55" s="27"/>
      <c r="D55" s="27"/>
      <c r="E55" s="9"/>
      <c r="F55" s="13"/>
      <c r="G55" s="14"/>
      <c r="H55" s="15"/>
    </row>
    <row r="56" spans="1:8" ht="12" hidden="1">
      <c r="A56" s="27"/>
      <c r="B56" s="27"/>
      <c r="C56" s="27"/>
      <c r="D56" s="27"/>
      <c r="E56" s="9"/>
      <c r="F56" s="13"/>
      <c r="G56" s="14"/>
      <c r="H56" s="15"/>
    </row>
    <row r="57" spans="1:8" ht="12" hidden="1">
      <c r="A57" s="27"/>
      <c r="B57" s="27"/>
      <c r="C57" s="27"/>
      <c r="D57" s="27"/>
      <c r="E57" s="9"/>
      <c r="F57" s="16"/>
      <c r="G57" s="17"/>
      <c r="H57" s="18"/>
    </row>
    <row r="58" spans="1:8" ht="12" hidden="1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7"/>
      <c r="B60" s="27"/>
      <c r="C60" s="27"/>
      <c r="D60" s="27"/>
      <c r="E60" s="9"/>
      <c r="F60" s="10"/>
      <c r="G60" s="11"/>
      <c r="H60" s="12"/>
    </row>
    <row r="61" spans="1:8" ht="12" hidden="1">
      <c r="A61" s="27"/>
      <c r="B61" s="27"/>
      <c r="C61" s="27"/>
      <c r="D61" s="27"/>
      <c r="E61" s="9"/>
      <c r="F61" s="13"/>
      <c r="G61" s="14"/>
      <c r="H61" s="15"/>
    </row>
    <row r="62" spans="1:8" ht="12" hidden="1">
      <c r="A62" s="27"/>
      <c r="B62" s="27"/>
      <c r="C62" s="27"/>
      <c r="D62" s="27"/>
      <c r="E62" s="9"/>
      <c r="F62" s="13"/>
      <c r="G62" s="14"/>
      <c r="H62" s="15"/>
    </row>
    <row r="63" spans="1:8" ht="12" hidden="1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 hidden="1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39" t="s">
        <v>78</v>
      </c>
      <c r="F120" s="40">
        <f>SUM(F45)</f>
        <v>1350000</v>
      </c>
      <c r="G120" s="40">
        <f>SUM(G45)</f>
        <v>1450000</v>
      </c>
      <c r="H120" s="40">
        <f>SUM(H45)</f>
        <v>1531000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0">
      <selection activeCell="H32" sqref="H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1" t="s">
        <v>0</v>
      </c>
      <c r="F1" s="41"/>
      <c r="G1" s="41"/>
      <c r="H1" s="41"/>
    </row>
    <row r="2" spans="1:8" ht="12">
      <c r="A2" s="27"/>
      <c r="B2" s="27"/>
      <c r="C2" s="27"/>
      <c r="D2" s="27"/>
      <c r="E2" s="42"/>
      <c r="F2" s="42"/>
      <c r="G2" s="42"/>
      <c r="H2" s="42"/>
    </row>
    <row r="3" spans="1:8" ht="25.5">
      <c r="A3" s="27"/>
      <c r="B3" s="27"/>
      <c r="C3" s="27"/>
      <c r="D3" s="27"/>
      <c r="E3" s="28" t="s">
        <v>41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357438000</v>
      </c>
      <c r="G5" s="4">
        <v>385729000</v>
      </c>
      <c r="H5" s="4">
        <v>408142000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207415000</v>
      </c>
      <c r="G7" s="7">
        <f>SUM(G8:G17)</f>
        <v>211553000</v>
      </c>
      <c r="H7" s="7">
        <f>SUM(H8:H17)</f>
        <v>231197000</v>
      </c>
    </row>
    <row r="8" spans="1:8" ht="12.75">
      <c r="A8" s="27"/>
      <c r="B8" s="27"/>
      <c r="C8" s="27"/>
      <c r="D8" s="27"/>
      <c r="E8" s="32" t="s">
        <v>9</v>
      </c>
      <c r="F8" s="14">
        <v>152415000</v>
      </c>
      <c r="G8" s="14">
        <v>161553000</v>
      </c>
      <c r="H8" s="14">
        <v>171197000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>
        <v>5000000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55000000</v>
      </c>
      <c r="G16" s="14">
        <v>50000000</v>
      </c>
      <c r="H16" s="14">
        <v>55000000</v>
      </c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2700000</v>
      </c>
      <c r="G18" s="4">
        <f>SUM(G19:G27)</f>
        <v>1700000</v>
      </c>
      <c r="H18" s="4">
        <f>SUM(H19:H27)</f>
        <v>1700000</v>
      </c>
    </row>
    <row r="19" spans="1:8" ht="12.75">
      <c r="A19" s="27"/>
      <c r="B19" s="27"/>
      <c r="C19" s="27"/>
      <c r="D19" s="27"/>
      <c r="E19" s="32" t="s">
        <v>20</v>
      </c>
      <c r="F19" s="21">
        <v>1700000</v>
      </c>
      <c r="G19" s="21">
        <v>1700000</v>
      </c>
      <c r="H19" s="21">
        <v>1700000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567553000</v>
      </c>
      <c r="G28" s="35">
        <f>+G5+G6+G7+G18</f>
        <v>598982000</v>
      </c>
      <c r="H28" s="35">
        <f>+H5+H6+H7+H18</f>
        <v>641039000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37241000</v>
      </c>
      <c r="G30" s="4">
        <f>SUM(G31:G36)</f>
        <v>14237000</v>
      </c>
      <c r="H30" s="4">
        <f>SUM(H31:H36)</f>
        <v>15063000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37241000</v>
      </c>
      <c r="G32" s="14">
        <v>14237000</v>
      </c>
      <c r="H32" s="14">
        <v>15063000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1365000</v>
      </c>
      <c r="G37" s="4">
        <f>SUM(G38:G38)</f>
        <v>1433000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>
        <v>1365000</v>
      </c>
      <c r="G38" s="21">
        <v>1433000</v>
      </c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38606000</v>
      </c>
      <c r="G39" s="23">
        <f>+G30+G37</f>
        <v>15670000</v>
      </c>
      <c r="H39" s="23">
        <f>+H30+H37</f>
        <v>15063000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606159000</v>
      </c>
      <c r="G40" s="24">
        <f>+G28+G39</f>
        <v>614652000</v>
      </c>
      <c r="H40" s="24">
        <f>+H28+H39</f>
        <v>656102000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1350000</v>
      </c>
      <c r="G45" s="7">
        <f>SUM(G47+G53+G59+G65+G71+G77+G83+G89+G95+G101+G107+G113)</f>
        <v>1400000</v>
      </c>
      <c r="H45" s="7">
        <f>SUM(H47+H53+H59+H65+H71+H77+H83+H89+H95+H101+H107+H113)</f>
        <v>1478000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1350000</v>
      </c>
      <c r="G47" s="4">
        <f>SUM(G48:G51)</f>
        <v>1400000</v>
      </c>
      <c r="H47" s="4">
        <f>SUM(H48:H51)</f>
        <v>1478000</v>
      </c>
    </row>
    <row r="48" spans="1:8" ht="12">
      <c r="A48" s="27"/>
      <c r="B48" s="27"/>
      <c r="C48" s="27"/>
      <c r="D48" s="27"/>
      <c r="E48" s="9" t="s">
        <v>80</v>
      </c>
      <c r="F48" s="10">
        <f>400000+950000</f>
        <v>1350000</v>
      </c>
      <c r="G48" s="11">
        <f>400000+1000000</f>
        <v>1400000</v>
      </c>
      <c r="H48" s="12">
        <f>400000+1078000</f>
        <v>1478000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7"/>
      <c r="B54" s="27"/>
      <c r="C54" s="27"/>
      <c r="D54" s="27"/>
      <c r="E54" s="9"/>
      <c r="F54" s="10"/>
      <c r="G54" s="11"/>
      <c r="H54" s="12"/>
    </row>
    <row r="55" spans="1:8" ht="12" hidden="1">
      <c r="A55" s="27"/>
      <c r="B55" s="27"/>
      <c r="C55" s="27"/>
      <c r="D55" s="27"/>
      <c r="E55" s="9"/>
      <c r="F55" s="13"/>
      <c r="G55" s="14"/>
      <c r="H55" s="15"/>
    </row>
    <row r="56" spans="1:8" ht="12" hidden="1">
      <c r="A56" s="27"/>
      <c r="B56" s="27"/>
      <c r="C56" s="27"/>
      <c r="D56" s="27"/>
      <c r="E56" s="9"/>
      <c r="F56" s="13"/>
      <c r="G56" s="14"/>
      <c r="H56" s="15"/>
    </row>
    <row r="57" spans="1:8" ht="12" hidden="1">
      <c r="A57" s="27"/>
      <c r="B57" s="27"/>
      <c r="C57" s="27"/>
      <c r="D57" s="27"/>
      <c r="E57" s="9"/>
      <c r="F57" s="16"/>
      <c r="G57" s="17"/>
      <c r="H57" s="18"/>
    </row>
    <row r="58" spans="1:8" ht="12" hidden="1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7"/>
      <c r="B60" s="27"/>
      <c r="C60" s="27"/>
      <c r="D60" s="27"/>
      <c r="E60" s="9"/>
      <c r="F60" s="10"/>
      <c r="G60" s="11"/>
      <c r="H60" s="12"/>
    </row>
    <row r="61" spans="1:8" ht="12" hidden="1">
      <c r="A61" s="27"/>
      <c r="B61" s="27"/>
      <c r="C61" s="27"/>
      <c r="D61" s="27"/>
      <c r="E61" s="9"/>
      <c r="F61" s="13"/>
      <c r="G61" s="14"/>
      <c r="H61" s="15"/>
    </row>
    <row r="62" spans="1:8" ht="12" hidden="1">
      <c r="A62" s="27"/>
      <c r="B62" s="27"/>
      <c r="C62" s="27"/>
      <c r="D62" s="27"/>
      <c r="E62" s="9"/>
      <c r="F62" s="13"/>
      <c r="G62" s="14"/>
      <c r="H62" s="15"/>
    </row>
    <row r="63" spans="1:8" ht="12" hidden="1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 hidden="1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39" t="s">
        <v>78</v>
      </c>
      <c r="F120" s="40">
        <f>SUM(F45)</f>
        <v>1350000</v>
      </c>
      <c r="G120" s="40">
        <f>SUM(G45)</f>
        <v>1400000</v>
      </c>
      <c r="H120" s="40">
        <f>SUM(H45)</f>
        <v>1478000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6">
      <selection activeCell="A32" sqref="A32:IV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1" t="s">
        <v>0</v>
      </c>
      <c r="F1" s="41"/>
      <c r="G1" s="41"/>
      <c r="H1" s="41"/>
    </row>
    <row r="2" spans="1:8" ht="12">
      <c r="A2" s="27"/>
      <c r="B2" s="27"/>
      <c r="C2" s="27"/>
      <c r="D2" s="27"/>
      <c r="E2" s="42"/>
      <c r="F2" s="42"/>
      <c r="G2" s="42"/>
      <c r="H2" s="42"/>
    </row>
    <row r="3" spans="1:8" ht="25.5">
      <c r="A3" s="27"/>
      <c r="B3" s="27"/>
      <c r="C3" s="27"/>
      <c r="D3" s="27"/>
      <c r="E3" s="28" t="s">
        <v>42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313057000</v>
      </c>
      <c r="G5" s="4">
        <v>321870000</v>
      </c>
      <c r="H5" s="4">
        <v>333726000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2359000</v>
      </c>
      <c r="G7" s="7">
        <f>SUM(G8:G17)</f>
        <v>2459000</v>
      </c>
      <c r="H7" s="7">
        <f>SUM(H8:H17)</f>
        <v>2599000</v>
      </c>
    </row>
    <row r="8" spans="1:8" ht="12.75">
      <c r="A8" s="27"/>
      <c r="B8" s="27"/>
      <c r="C8" s="27"/>
      <c r="D8" s="27"/>
      <c r="E8" s="32" t="s">
        <v>9</v>
      </c>
      <c r="F8" s="14"/>
      <c r="G8" s="14"/>
      <c r="H8" s="14"/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>
        <v>2359000</v>
      </c>
      <c r="G13" s="14">
        <v>2459000</v>
      </c>
      <c r="H13" s="14">
        <v>2599000</v>
      </c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2997000</v>
      </c>
      <c r="G18" s="4">
        <f>SUM(G19:G27)</f>
        <v>1000000</v>
      </c>
      <c r="H18" s="4">
        <f>SUM(H19:H27)</f>
        <v>1000000</v>
      </c>
    </row>
    <row r="19" spans="1:8" ht="12.75">
      <c r="A19" s="27"/>
      <c r="B19" s="27"/>
      <c r="C19" s="27"/>
      <c r="D19" s="27"/>
      <c r="E19" s="32" t="s">
        <v>20</v>
      </c>
      <c r="F19" s="21">
        <v>1250000</v>
      </c>
      <c r="G19" s="21">
        <v>1000000</v>
      </c>
      <c r="H19" s="21">
        <v>1000000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1747000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318413000</v>
      </c>
      <c r="G28" s="35">
        <f>+G5+G6+G7+G18</f>
        <v>325329000</v>
      </c>
      <c r="H28" s="35">
        <f>+H5+H6+H7+H18</f>
        <v>337325000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1637000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>
        <v>1637000</v>
      </c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1637000</v>
      </c>
      <c r="G39" s="23">
        <f>+G30+G37</f>
        <v>0</v>
      </c>
      <c r="H39" s="23">
        <f>+H30+H37</f>
        <v>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320050000</v>
      </c>
      <c r="G40" s="24">
        <f>+G28+G39</f>
        <v>325329000</v>
      </c>
      <c r="H40" s="24">
        <f>+H28+H39</f>
        <v>337325000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0</v>
      </c>
      <c r="G45" s="7">
        <f>SUM(G47+G53+G59+G65+G71+G77+G83+G89+G95+G101+G107+G113)</f>
        <v>0</v>
      </c>
      <c r="H45" s="7">
        <f>SUM(H47+H53+H59+H65+H71+H77+H83+H89+H95+H101+H107+H113)</f>
        <v>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7"/>
      <c r="B48" s="27"/>
      <c r="C48" s="27"/>
      <c r="D48" s="27"/>
      <c r="E48" s="9" t="s">
        <v>80</v>
      </c>
      <c r="F48" s="10"/>
      <c r="G48" s="11"/>
      <c r="H48" s="12"/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7"/>
      <c r="B54" s="27"/>
      <c r="C54" s="27"/>
      <c r="D54" s="27"/>
      <c r="E54" s="9"/>
      <c r="F54" s="10"/>
      <c r="G54" s="11"/>
      <c r="H54" s="12"/>
    </row>
    <row r="55" spans="1:8" ht="12" hidden="1">
      <c r="A55" s="27"/>
      <c r="B55" s="27"/>
      <c r="C55" s="27"/>
      <c r="D55" s="27"/>
      <c r="E55" s="9"/>
      <c r="F55" s="13"/>
      <c r="G55" s="14"/>
      <c r="H55" s="15"/>
    </row>
    <row r="56" spans="1:8" ht="12" hidden="1">
      <c r="A56" s="27"/>
      <c r="B56" s="27"/>
      <c r="C56" s="27"/>
      <c r="D56" s="27"/>
      <c r="E56" s="9"/>
      <c r="F56" s="13"/>
      <c r="G56" s="14"/>
      <c r="H56" s="15"/>
    </row>
    <row r="57" spans="1:8" ht="12" hidden="1">
      <c r="A57" s="27"/>
      <c r="B57" s="27"/>
      <c r="C57" s="27"/>
      <c r="D57" s="27"/>
      <c r="E57" s="9"/>
      <c r="F57" s="16"/>
      <c r="G57" s="17"/>
      <c r="H57" s="18"/>
    </row>
    <row r="58" spans="1:8" ht="12" hidden="1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7"/>
      <c r="B60" s="27"/>
      <c r="C60" s="27"/>
      <c r="D60" s="27"/>
      <c r="E60" s="9"/>
      <c r="F60" s="10"/>
      <c r="G60" s="11"/>
      <c r="H60" s="12"/>
    </row>
    <row r="61" spans="1:8" ht="12" hidden="1">
      <c r="A61" s="27"/>
      <c r="B61" s="27"/>
      <c r="C61" s="27"/>
      <c r="D61" s="27"/>
      <c r="E61" s="9"/>
      <c r="F61" s="13"/>
      <c r="G61" s="14"/>
      <c r="H61" s="15"/>
    </row>
    <row r="62" spans="1:8" ht="12" hidden="1">
      <c r="A62" s="27"/>
      <c r="B62" s="27"/>
      <c r="C62" s="27"/>
      <c r="D62" s="27"/>
      <c r="E62" s="9"/>
      <c r="F62" s="13"/>
      <c r="G62" s="14"/>
      <c r="H62" s="15"/>
    </row>
    <row r="63" spans="1:8" ht="12" hidden="1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 hidden="1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39" t="s">
        <v>78</v>
      </c>
      <c r="F120" s="40">
        <f>SUM(F45)</f>
        <v>0</v>
      </c>
      <c r="G120" s="40">
        <f>SUM(G45)</f>
        <v>0</v>
      </c>
      <c r="H120" s="40">
        <f>SUM(H45)</f>
        <v>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3">
      <selection activeCell="F33" sqref="F33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1" t="s">
        <v>0</v>
      </c>
      <c r="F1" s="41"/>
      <c r="G1" s="41"/>
      <c r="H1" s="41"/>
    </row>
    <row r="2" spans="1:8" ht="12">
      <c r="A2" s="27"/>
      <c r="B2" s="27"/>
      <c r="C2" s="27"/>
      <c r="D2" s="27"/>
      <c r="E2" s="42"/>
      <c r="F2" s="42"/>
      <c r="G2" s="42"/>
      <c r="H2" s="42"/>
    </row>
    <row r="3" spans="1:8" ht="25.5">
      <c r="A3" s="27"/>
      <c r="B3" s="27"/>
      <c r="C3" s="27"/>
      <c r="D3" s="27"/>
      <c r="E3" s="28" t="s">
        <v>43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102876000</v>
      </c>
      <c r="G5" s="4">
        <v>110675000</v>
      </c>
      <c r="H5" s="4">
        <v>115357000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29859000</v>
      </c>
      <c r="G7" s="7">
        <f>SUM(G8:G17)</f>
        <v>31400000</v>
      </c>
      <c r="H7" s="7">
        <f>SUM(H8:H17)</f>
        <v>33026000</v>
      </c>
    </row>
    <row r="8" spans="1:8" ht="12.75">
      <c r="A8" s="27"/>
      <c r="B8" s="27"/>
      <c r="C8" s="27"/>
      <c r="D8" s="27"/>
      <c r="E8" s="32" t="s">
        <v>9</v>
      </c>
      <c r="F8" s="14">
        <v>29859000</v>
      </c>
      <c r="G8" s="14">
        <v>31400000</v>
      </c>
      <c r="H8" s="14">
        <v>33026000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3897000</v>
      </c>
      <c r="G18" s="4">
        <f>SUM(G19:G27)</f>
        <v>1900000</v>
      </c>
      <c r="H18" s="4">
        <f>SUM(H19:H27)</f>
        <v>1900000</v>
      </c>
    </row>
    <row r="19" spans="1:8" ht="12.75">
      <c r="A19" s="27"/>
      <c r="B19" s="27"/>
      <c r="C19" s="27"/>
      <c r="D19" s="27"/>
      <c r="E19" s="32" t="s">
        <v>20</v>
      </c>
      <c r="F19" s="21">
        <v>1900000</v>
      </c>
      <c r="G19" s="21">
        <v>1900000</v>
      </c>
      <c r="H19" s="21">
        <v>1900000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1997000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136632000</v>
      </c>
      <c r="G28" s="35">
        <f>+G5+G6+G7+G18</f>
        <v>143975000</v>
      </c>
      <c r="H28" s="35">
        <f>+H5+H6+H7+H18</f>
        <v>150283000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11580000</v>
      </c>
      <c r="G30" s="4">
        <f>SUM(G31:G36)</f>
        <v>14645000</v>
      </c>
      <c r="H30" s="4">
        <f>SUM(H31:H36)</f>
        <v>15494000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11580000</v>
      </c>
      <c r="G32" s="14">
        <v>14645000</v>
      </c>
      <c r="H32" s="14">
        <v>15494000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11580000</v>
      </c>
      <c r="G39" s="23">
        <f>+G30+G37</f>
        <v>14645000</v>
      </c>
      <c r="H39" s="23">
        <f>+H30+H37</f>
        <v>15494000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148212000</v>
      </c>
      <c r="G40" s="24">
        <f>+G28+G39</f>
        <v>158620000</v>
      </c>
      <c r="H40" s="24">
        <f>+H28+H39</f>
        <v>165777000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1900000</v>
      </c>
      <c r="G45" s="7">
        <f>SUM(G47+G53+G59+G65+G71+G77+G83+G89+G95+G101+G107+G113)</f>
        <v>1950000</v>
      </c>
      <c r="H45" s="7">
        <f>SUM(H47+H53+H59+H65+H71+H77+H83+H89+H95+H101+H107+H113)</f>
        <v>2059000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1900000</v>
      </c>
      <c r="G47" s="4">
        <f>SUM(G48:G51)</f>
        <v>1950000</v>
      </c>
      <c r="H47" s="4">
        <f>SUM(H48:H51)</f>
        <v>2059000</v>
      </c>
    </row>
    <row r="48" spans="1:8" ht="12">
      <c r="A48" s="27"/>
      <c r="B48" s="27"/>
      <c r="C48" s="27"/>
      <c r="D48" s="27"/>
      <c r="E48" s="9" t="s">
        <v>80</v>
      </c>
      <c r="F48" s="10">
        <f>750000+1150000</f>
        <v>1900000</v>
      </c>
      <c r="G48" s="11">
        <f>750000+1200000</f>
        <v>1950000</v>
      </c>
      <c r="H48" s="12">
        <f>750000+1309000</f>
        <v>2059000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7"/>
      <c r="B54" s="27"/>
      <c r="C54" s="27"/>
      <c r="D54" s="27"/>
      <c r="E54" s="9"/>
      <c r="F54" s="10"/>
      <c r="G54" s="11"/>
      <c r="H54" s="12"/>
    </row>
    <row r="55" spans="1:8" ht="12" hidden="1">
      <c r="A55" s="27"/>
      <c r="B55" s="27"/>
      <c r="C55" s="27"/>
      <c r="D55" s="27"/>
      <c r="E55" s="9"/>
      <c r="F55" s="13"/>
      <c r="G55" s="14"/>
      <c r="H55" s="15"/>
    </row>
    <row r="56" spans="1:8" ht="12" hidden="1">
      <c r="A56" s="27"/>
      <c r="B56" s="27"/>
      <c r="C56" s="27"/>
      <c r="D56" s="27"/>
      <c r="E56" s="9"/>
      <c r="F56" s="13"/>
      <c r="G56" s="14"/>
      <c r="H56" s="15"/>
    </row>
    <row r="57" spans="1:8" ht="12" hidden="1">
      <c r="A57" s="27"/>
      <c r="B57" s="27"/>
      <c r="C57" s="27"/>
      <c r="D57" s="27"/>
      <c r="E57" s="9"/>
      <c r="F57" s="16"/>
      <c r="G57" s="17"/>
      <c r="H57" s="18"/>
    </row>
    <row r="58" spans="1:8" ht="12" hidden="1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7"/>
      <c r="B60" s="27"/>
      <c r="C60" s="27"/>
      <c r="D60" s="27"/>
      <c r="E60" s="9"/>
      <c r="F60" s="10"/>
      <c r="G60" s="11"/>
      <c r="H60" s="12"/>
    </row>
    <row r="61" spans="1:8" ht="12" hidden="1">
      <c r="A61" s="27"/>
      <c r="B61" s="27"/>
      <c r="C61" s="27"/>
      <c r="D61" s="27"/>
      <c r="E61" s="9"/>
      <c r="F61" s="13"/>
      <c r="G61" s="14"/>
      <c r="H61" s="15"/>
    </row>
    <row r="62" spans="1:8" ht="12" hidden="1">
      <c r="A62" s="27"/>
      <c r="B62" s="27"/>
      <c r="C62" s="27"/>
      <c r="D62" s="27"/>
      <c r="E62" s="9"/>
      <c r="F62" s="13"/>
      <c r="G62" s="14"/>
      <c r="H62" s="15"/>
    </row>
    <row r="63" spans="1:8" ht="12" hidden="1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 hidden="1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39" t="s">
        <v>78</v>
      </c>
      <c r="F120" s="40">
        <f>SUM(F45)</f>
        <v>1900000</v>
      </c>
      <c r="G120" s="40">
        <f>SUM(G45)</f>
        <v>1950000</v>
      </c>
      <c r="H120" s="40">
        <f>SUM(H45)</f>
        <v>2059000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3">
      <selection activeCell="G32" sqref="G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41" t="s">
        <v>0</v>
      </c>
      <c r="F1" s="41"/>
      <c r="G1" s="41"/>
      <c r="H1" s="41"/>
    </row>
    <row r="2" spans="1:8" ht="12">
      <c r="A2" s="27"/>
      <c r="B2" s="27"/>
      <c r="C2" s="27"/>
      <c r="D2" s="27"/>
      <c r="E2" s="42"/>
      <c r="F2" s="42"/>
      <c r="G2" s="42"/>
      <c r="H2" s="42"/>
    </row>
    <row r="3" spans="1:8" ht="25.5">
      <c r="A3" s="27"/>
      <c r="B3" s="27"/>
      <c r="C3" s="27"/>
      <c r="D3" s="27"/>
      <c r="E3" s="28" t="s">
        <v>44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92403000</v>
      </c>
      <c r="G5" s="4">
        <v>101649000</v>
      </c>
      <c r="H5" s="4">
        <v>107070000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29730000</v>
      </c>
      <c r="G7" s="7">
        <f>SUM(G8:G17)</f>
        <v>34263000</v>
      </c>
      <c r="H7" s="7">
        <f>SUM(H8:H17)</f>
        <v>35881000</v>
      </c>
    </row>
    <row r="8" spans="1:8" ht="12.75">
      <c r="A8" s="27"/>
      <c r="B8" s="27"/>
      <c r="C8" s="27"/>
      <c r="D8" s="27"/>
      <c r="E8" s="32" t="s">
        <v>9</v>
      </c>
      <c r="F8" s="14">
        <v>29730000</v>
      </c>
      <c r="G8" s="14">
        <v>31263000</v>
      </c>
      <c r="H8" s="14">
        <v>32881000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>
        <v>3000000</v>
      </c>
      <c r="H11" s="14">
        <v>3000000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3527000</v>
      </c>
      <c r="G18" s="4">
        <f>SUM(G19:G27)</f>
        <v>2600000</v>
      </c>
      <c r="H18" s="4">
        <f>SUM(H19:H27)</f>
        <v>2860000</v>
      </c>
    </row>
    <row r="19" spans="1:8" ht="12.75">
      <c r="A19" s="27"/>
      <c r="B19" s="27"/>
      <c r="C19" s="27"/>
      <c r="D19" s="27"/>
      <c r="E19" s="32" t="s">
        <v>20</v>
      </c>
      <c r="F19" s="21">
        <v>2345000</v>
      </c>
      <c r="G19" s="21">
        <v>2600000</v>
      </c>
      <c r="H19" s="21">
        <v>2860000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1182000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125660000</v>
      </c>
      <c r="G28" s="35">
        <f>+G5+G6+G7+G18</f>
        <v>138512000</v>
      </c>
      <c r="H28" s="35">
        <f>+H5+H6+H7+H18</f>
        <v>145811000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8857000</v>
      </c>
      <c r="G30" s="4">
        <f>SUM(G31:G36)</f>
        <v>5825000</v>
      </c>
      <c r="H30" s="4">
        <f>SUM(H31:H36)</f>
        <v>6163000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8857000</v>
      </c>
      <c r="G32" s="14">
        <v>5825000</v>
      </c>
      <c r="H32" s="14">
        <v>6163000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787000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>
        <v>787000</v>
      </c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9644000</v>
      </c>
      <c r="G39" s="23">
        <f>+G30+G37</f>
        <v>5825000</v>
      </c>
      <c r="H39" s="23">
        <f>+H30+H37</f>
        <v>6163000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135304000</v>
      </c>
      <c r="G40" s="24">
        <f>+G28+G39</f>
        <v>144337000</v>
      </c>
      <c r="H40" s="24">
        <f>+H28+H39</f>
        <v>151974000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75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76</v>
      </c>
      <c r="F45" s="7">
        <f>SUM(F47+F53+F59+F65+F71+F77+F83+F89+F95+F101+F107+F113)</f>
        <v>1710000</v>
      </c>
      <c r="G45" s="7">
        <f>SUM(G47+G53+G59+G65+G71+G77+G83+G89+G95+G101+G107+G113)</f>
        <v>1710000</v>
      </c>
      <c r="H45" s="7">
        <f>SUM(H47+H53+H59+H65+H71+H77+H83+H89+H95+H101+H107+H113)</f>
        <v>1806000</v>
      </c>
    </row>
    <row r="46" spans="1:8" ht="12.75">
      <c r="A46" s="27"/>
      <c r="B46" s="27"/>
      <c r="C46" s="27"/>
      <c r="D46" s="27"/>
      <c r="E46" s="8" t="s">
        <v>77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79</v>
      </c>
      <c r="F47" s="4">
        <f>SUM(F48:F51)</f>
        <v>1710000</v>
      </c>
      <c r="G47" s="4">
        <f>SUM(G48:G51)</f>
        <v>1710000</v>
      </c>
      <c r="H47" s="4">
        <f>SUM(H48:H51)</f>
        <v>1806000</v>
      </c>
    </row>
    <row r="48" spans="1:8" ht="12">
      <c r="A48" s="27"/>
      <c r="B48" s="27"/>
      <c r="C48" s="27"/>
      <c r="D48" s="27"/>
      <c r="E48" s="9" t="s">
        <v>80</v>
      </c>
      <c r="F48" s="10">
        <f>360000+1350000</f>
        <v>1710000</v>
      </c>
      <c r="G48" s="11">
        <f>360000+1350000</f>
        <v>1710000</v>
      </c>
      <c r="H48" s="12">
        <f>360000+1446000</f>
        <v>1806000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 hidden="1">
      <c r="A54" s="27"/>
      <c r="B54" s="27"/>
      <c r="C54" s="27"/>
      <c r="D54" s="27"/>
      <c r="E54" s="9"/>
      <c r="F54" s="10"/>
      <c r="G54" s="11"/>
      <c r="H54" s="12"/>
    </row>
    <row r="55" spans="1:8" ht="12" hidden="1">
      <c r="A55" s="27"/>
      <c r="B55" s="27"/>
      <c r="C55" s="27"/>
      <c r="D55" s="27"/>
      <c r="E55" s="9"/>
      <c r="F55" s="13"/>
      <c r="G55" s="14"/>
      <c r="H55" s="15"/>
    </row>
    <row r="56" spans="1:8" ht="12" hidden="1">
      <c r="A56" s="27"/>
      <c r="B56" s="27"/>
      <c r="C56" s="27"/>
      <c r="D56" s="27"/>
      <c r="E56" s="9"/>
      <c r="F56" s="13"/>
      <c r="G56" s="14"/>
      <c r="H56" s="15"/>
    </row>
    <row r="57" spans="1:8" ht="12" hidden="1">
      <c r="A57" s="27"/>
      <c r="B57" s="27"/>
      <c r="C57" s="27"/>
      <c r="D57" s="27"/>
      <c r="E57" s="9"/>
      <c r="F57" s="16"/>
      <c r="G57" s="17"/>
      <c r="H57" s="18"/>
    </row>
    <row r="58" spans="1:8" ht="12" hidden="1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 hidden="1">
      <c r="A60" s="27"/>
      <c r="B60" s="27"/>
      <c r="C60" s="27"/>
      <c r="D60" s="27"/>
      <c r="E60" s="9"/>
      <c r="F60" s="10"/>
      <c r="G60" s="11"/>
      <c r="H60" s="12"/>
    </row>
    <row r="61" spans="1:8" ht="12" hidden="1">
      <c r="A61" s="27"/>
      <c r="B61" s="27"/>
      <c r="C61" s="27"/>
      <c r="D61" s="27"/>
      <c r="E61" s="9"/>
      <c r="F61" s="13"/>
      <c r="G61" s="14"/>
      <c r="H61" s="15"/>
    </row>
    <row r="62" spans="1:8" ht="12" hidden="1">
      <c r="A62" s="27"/>
      <c r="B62" s="27"/>
      <c r="C62" s="27"/>
      <c r="D62" s="27"/>
      <c r="E62" s="9"/>
      <c r="F62" s="13"/>
      <c r="G62" s="14"/>
      <c r="H62" s="15"/>
    </row>
    <row r="63" spans="1:8" ht="12" hidden="1">
      <c r="A63" s="27"/>
      <c r="B63" s="27"/>
      <c r="C63" s="27"/>
      <c r="D63" s="27"/>
      <c r="E63" s="9"/>
      <c r="F63" s="16"/>
      <c r="G63" s="17"/>
      <c r="H63" s="18"/>
    </row>
    <row r="64" spans="1:8" ht="12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 hidden="1">
      <c r="A66" s="27"/>
      <c r="B66" s="27"/>
      <c r="C66" s="27"/>
      <c r="D66" s="27"/>
      <c r="E66" s="9"/>
      <c r="F66" s="10"/>
      <c r="G66" s="11"/>
      <c r="H66" s="12"/>
    </row>
    <row r="67" spans="1:8" ht="12" hidden="1">
      <c r="A67" s="27"/>
      <c r="B67" s="27"/>
      <c r="C67" s="27"/>
      <c r="D67" s="27"/>
      <c r="E67" s="9"/>
      <c r="F67" s="13"/>
      <c r="G67" s="14"/>
      <c r="H67" s="15"/>
    </row>
    <row r="68" spans="1:8" ht="12" hidden="1">
      <c r="A68" s="27"/>
      <c r="B68" s="27"/>
      <c r="C68" s="27"/>
      <c r="D68" s="27"/>
      <c r="E68" s="9"/>
      <c r="F68" s="13"/>
      <c r="G68" s="14"/>
      <c r="H68" s="15"/>
    </row>
    <row r="69" spans="1:8" ht="12" hidden="1">
      <c r="A69" s="27"/>
      <c r="B69" s="27"/>
      <c r="C69" s="27"/>
      <c r="D69" s="27"/>
      <c r="E69" s="9"/>
      <c r="F69" s="16"/>
      <c r="G69" s="17"/>
      <c r="H69" s="18"/>
    </row>
    <row r="70" spans="1:8" ht="12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 hidden="1">
      <c r="A72" s="27"/>
      <c r="B72" s="27"/>
      <c r="C72" s="27"/>
      <c r="D72" s="27"/>
      <c r="E72" s="9"/>
      <c r="F72" s="10"/>
      <c r="G72" s="11"/>
      <c r="H72" s="12"/>
    </row>
    <row r="73" spans="1:8" ht="12" hidden="1">
      <c r="A73" s="27"/>
      <c r="B73" s="27"/>
      <c r="C73" s="27"/>
      <c r="D73" s="27"/>
      <c r="E73" s="9"/>
      <c r="F73" s="13"/>
      <c r="G73" s="14"/>
      <c r="H73" s="15"/>
    </row>
    <row r="74" spans="1:8" ht="12" hidden="1">
      <c r="A74" s="27"/>
      <c r="B74" s="27"/>
      <c r="C74" s="27"/>
      <c r="D74" s="27"/>
      <c r="E74" s="9"/>
      <c r="F74" s="13"/>
      <c r="G74" s="14"/>
      <c r="H74" s="15"/>
    </row>
    <row r="75" spans="1:8" ht="12" hidden="1">
      <c r="A75" s="27"/>
      <c r="B75" s="27"/>
      <c r="C75" s="27"/>
      <c r="D75" s="27"/>
      <c r="E75" s="9"/>
      <c r="F75" s="16"/>
      <c r="G75" s="17"/>
      <c r="H75" s="18"/>
    </row>
    <row r="76" spans="1:8" ht="12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 hidden="1">
      <c r="A78" s="27"/>
      <c r="B78" s="27"/>
      <c r="C78" s="27"/>
      <c r="D78" s="27"/>
      <c r="E78" s="9"/>
      <c r="F78" s="10"/>
      <c r="G78" s="11"/>
      <c r="H78" s="12"/>
    </row>
    <row r="79" spans="1:8" ht="12" hidden="1">
      <c r="A79" s="27"/>
      <c r="B79" s="27"/>
      <c r="C79" s="27"/>
      <c r="D79" s="27"/>
      <c r="E79" s="9"/>
      <c r="F79" s="13"/>
      <c r="G79" s="14"/>
      <c r="H79" s="15"/>
    </row>
    <row r="80" spans="1:8" ht="12" hidden="1">
      <c r="A80" s="27"/>
      <c r="B80" s="27"/>
      <c r="C80" s="27"/>
      <c r="D80" s="27"/>
      <c r="E80" s="9"/>
      <c r="F80" s="13"/>
      <c r="G80" s="14"/>
      <c r="H80" s="15"/>
    </row>
    <row r="81" spans="1:8" ht="12" hidden="1">
      <c r="A81" s="27"/>
      <c r="B81" s="27"/>
      <c r="C81" s="27"/>
      <c r="D81" s="27"/>
      <c r="E81" s="9"/>
      <c r="F81" s="16"/>
      <c r="G81" s="17"/>
      <c r="H81" s="18"/>
    </row>
    <row r="82" spans="1:8" ht="12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 hidden="1">
      <c r="A84" s="27"/>
      <c r="B84" s="27"/>
      <c r="C84" s="27"/>
      <c r="D84" s="27"/>
      <c r="E84" s="9"/>
      <c r="F84" s="10"/>
      <c r="G84" s="11"/>
      <c r="H84" s="12"/>
    </row>
    <row r="85" spans="1:8" ht="12" hidden="1">
      <c r="A85" s="27"/>
      <c r="B85" s="27"/>
      <c r="C85" s="27"/>
      <c r="D85" s="27"/>
      <c r="E85" s="9"/>
      <c r="F85" s="13"/>
      <c r="G85" s="14"/>
      <c r="H85" s="15"/>
    </row>
    <row r="86" spans="1:8" ht="12" hidden="1">
      <c r="A86" s="27"/>
      <c r="B86" s="27"/>
      <c r="C86" s="27"/>
      <c r="D86" s="27"/>
      <c r="E86" s="9"/>
      <c r="F86" s="13"/>
      <c r="G86" s="14"/>
      <c r="H86" s="15"/>
    </row>
    <row r="87" spans="1:8" ht="12" hidden="1">
      <c r="A87" s="27"/>
      <c r="B87" s="27"/>
      <c r="C87" s="27"/>
      <c r="D87" s="27"/>
      <c r="E87" s="9"/>
      <c r="F87" s="16"/>
      <c r="G87" s="17"/>
      <c r="H87" s="18"/>
    </row>
    <row r="88" spans="1:8" ht="12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 hidden="1">
      <c r="A90" s="27"/>
      <c r="B90" s="27"/>
      <c r="C90" s="27"/>
      <c r="D90" s="27"/>
      <c r="E90" s="9"/>
      <c r="F90" s="10"/>
      <c r="G90" s="11"/>
      <c r="H90" s="12"/>
    </row>
    <row r="91" spans="1:8" ht="12" hidden="1">
      <c r="A91" s="27"/>
      <c r="B91" s="27"/>
      <c r="C91" s="27"/>
      <c r="D91" s="27"/>
      <c r="E91" s="9"/>
      <c r="F91" s="13"/>
      <c r="G91" s="14"/>
      <c r="H91" s="15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6"/>
      <c r="G93" s="17"/>
      <c r="H93" s="18"/>
    </row>
    <row r="94" spans="1:8" ht="12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 hidden="1">
      <c r="A96" s="27"/>
      <c r="B96" s="27"/>
      <c r="C96" s="27"/>
      <c r="D96" s="27"/>
      <c r="E96" s="9"/>
      <c r="F96" s="10"/>
      <c r="G96" s="11"/>
      <c r="H96" s="12"/>
    </row>
    <row r="97" spans="1:8" ht="12" hidden="1">
      <c r="A97" s="27"/>
      <c r="B97" s="27"/>
      <c r="C97" s="27"/>
      <c r="D97" s="27"/>
      <c r="E97" s="9"/>
      <c r="F97" s="13"/>
      <c r="G97" s="14"/>
      <c r="H97" s="15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6"/>
      <c r="G99" s="17"/>
      <c r="H99" s="18"/>
    </row>
    <row r="100" spans="1:8" ht="12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 hidden="1">
      <c r="E102" s="9"/>
      <c r="F102" s="10"/>
      <c r="G102" s="11"/>
      <c r="H102" s="12"/>
    </row>
    <row r="103" spans="5:8" ht="12" hidden="1">
      <c r="E103" s="9"/>
      <c r="F103" s="13"/>
      <c r="G103" s="14"/>
      <c r="H103" s="15"/>
    </row>
    <row r="104" spans="5:8" ht="12" hidden="1">
      <c r="E104" s="9"/>
      <c r="F104" s="13"/>
      <c r="G104" s="14"/>
      <c r="H104" s="15"/>
    </row>
    <row r="105" spans="5:8" ht="12" hidden="1">
      <c r="E105" s="9"/>
      <c r="F105" s="16"/>
      <c r="G105" s="17"/>
      <c r="H105" s="18"/>
    </row>
    <row r="106" spans="5:8" ht="12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 hidden="1">
      <c r="E108" s="9"/>
      <c r="F108" s="10"/>
      <c r="G108" s="11"/>
      <c r="H108" s="12"/>
    </row>
    <row r="109" spans="5:8" ht="12" hidden="1">
      <c r="E109" s="9"/>
      <c r="F109" s="13"/>
      <c r="G109" s="14"/>
      <c r="H109" s="15"/>
    </row>
    <row r="110" spans="5:8" ht="12" hidden="1">
      <c r="E110" s="9"/>
      <c r="F110" s="13"/>
      <c r="G110" s="14"/>
      <c r="H110" s="15"/>
    </row>
    <row r="111" spans="5:8" ht="12" hidden="1">
      <c r="E111" s="9"/>
      <c r="F111" s="16"/>
      <c r="G111" s="17"/>
      <c r="H111" s="18"/>
    </row>
    <row r="112" spans="5:8" ht="12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 hidden="1">
      <c r="E114" s="9"/>
      <c r="F114" s="10"/>
      <c r="G114" s="11"/>
      <c r="H114" s="12"/>
    </row>
    <row r="115" spans="5:8" ht="12" hidden="1">
      <c r="E115" s="9"/>
      <c r="F115" s="13"/>
      <c r="G115" s="14"/>
      <c r="H115" s="15"/>
    </row>
    <row r="116" spans="5:8" ht="12" hidden="1">
      <c r="E116" s="9"/>
      <c r="F116" s="13"/>
      <c r="G116" s="14"/>
      <c r="H116" s="15"/>
    </row>
    <row r="117" spans="5:8" ht="12" hidden="1">
      <c r="E117" s="9"/>
      <c r="F117" s="16"/>
      <c r="G117" s="17"/>
      <c r="H117" s="18"/>
    </row>
    <row r="118" spans="5:8" ht="12" hidden="1">
      <c r="E118" s="19"/>
      <c r="F118" s="20"/>
      <c r="G118" s="20"/>
      <c r="H118" s="20"/>
    </row>
    <row r="119" spans="6:8" ht="12">
      <c r="F119" s="25"/>
      <c r="G119" s="25"/>
      <c r="H119" s="25"/>
    </row>
    <row r="120" spans="5:8" ht="12.75">
      <c r="E120" s="39" t="s">
        <v>78</v>
      </c>
      <c r="F120" s="40">
        <f>SUM(F45)</f>
        <v>1710000</v>
      </c>
      <c r="G120" s="40">
        <f>SUM(G45)</f>
        <v>1710000</v>
      </c>
      <c r="H120" s="40">
        <f>SUM(H45)</f>
        <v>1806000</v>
      </c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Sello Mashaba</cp:lastModifiedBy>
  <dcterms:created xsi:type="dcterms:W3CDTF">2017-04-06T07:05:35Z</dcterms:created>
  <dcterms:modified xsi:type="dcterms:W3CDTF">2017-05-09T09:57:06Z</dcterms:modified>
  <cp:category/>
  <cp:version/>
  <cp:contentType/>
  <cp:contentStatus/>
</cp:coreProperties>
</file>